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8_{4BA581E1-4DFC-4816-BF92-FC683990DD29}" xr6:coauthVersionLast="47" xr6:coauthVersionMax="47" xr10:uidLastSave="{00000000-0000-0000-0000-000000000000}"/>
  <bookViews>
    <workbookView xWindow="-108" yWindow="-108" windowWidth="23256" windowHeight="12456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rema funkcijskoj klasi" sheetId="11" r:id="rId8"/>
    <sheet name="Rashodi po aktiv. i izv.fin." sheetId="5" r:id="rId9"/>
    <sheet name="Realizacija po izv financiranja" sheetId="6" r:id="rId10"/>
    <sheet name="Sheet3" sheetId="12" r:id="rId11"/>
  </sheets>
  <externalReferences>
    <externalReference r:id="rId12"/>
  </externalReferences>
  <definedNames>
    <definedName name="_xlnm.Print_Area" localSheetId="8">'Rashodi po aktiv. i izv.fin.'!$A$1:$E$213</definedName>
    <definedName name="_xlnm.Print_Area" localSheetId="6">'Rashodi po izvorima fin.'!$A$1:$G$469</definedName>
    <definedName name="_xlnm.Print_Area" localSheetId="9">'Realizacija po izv financiranja'!$B$11:$R$28</definedName>
  </definedNames>
  <calcPr calcId="162913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8" l="1"/>
  <c r="B28" i="8"/>
  <c r="C26" i="8"/>
  <c r="B26" i="8"/>
  <c r="N20" i="6"/>
  <c r="K20" i="6"/>
  <c r="H20" i="6"/>
  <c r="F20" i="6"/>
  <c r="P20" i="6" l="1"/>
  <c r="Q28" i="6" s="1"/>
  <c r="O24" i="6"/>
  <c r="O17" i="6"/>
  <c r="C70" i="11" l="1"/>
  <c r="E84" i="11" l="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69" i="11"/>
  <c r="D69" i="11"/>
  <c r="C69" i="11"/>
  <c r="E68" i="11"/>
  <c r="D68" i="11"/>
  <c r="C68" i="11"/>
  <c r="E67" i="11"/>
  <c r="D67" i="11"/>
  <c r="D66" i="11" s="1"/>
  <c r="C67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E52" i="11" s="1"/>
  <c r="D54" i="11"/>
  <c r="C54" i="11"/>
  <c r="E53" i="11"/>
  <c r="D53" i="11"/>
  <c r="C53" i="11"/>
  <c r="E51" i="11"/>
  <c r="D51" i="11"/>
  <c r="C51" i="11"/>
  <c r="C45" i="11" s="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E38" i="11" s="1"/>
  <c r="D39" i="11"/>
  <c r="C39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7" i="11"/>
  <c r="D7" i="11"/>
  <c r="C7" i="11"/>
  <c r="C21" i="11" l="1"/>
  <c r="E21" i="11"/>
  <c r="D21" i="11"/>
  <c r="C28" i="11"/>
  <c r="E45" i="11"/>
  <c r="C52" i="11"/>
  <c r="C66" i="11"/>
  <c r="E6" i="11"/>
  <c r="E5" i="11" s="1"/>
  <c r="E15" i="11"/>
  <c r="C59" i="11"/>
  <c r="E66" i="11"/>
  <c r="C75" i="11"/>
  <c r="D15" i="11"/>
  <c r="C15" i="11"/>
  <c r="C38" i="11"/>
  <c r="D59" i="11"/>
  <c r="D75" i="11"/>
  <c r="D38" i="11"/>
  <c r="E59" i="11"/>
  <c r="E75" i="11"/>
  <c r="C6" i="11"/>
  <c r="D28" i="11"/>
  <c r="D52" i="11"/>
  <c r="D6" i="11"/>
  <c r="D45" i="11"/>
  <c r="E28" i="11"/>
  <c r="C5" i="11"/>
  <c r="D5" i="11" l="1"/>
  <c r="D17" i="8"/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5" i="5"/>
  <c r="R19" i="6" l="1"/>
  <c r="R18" i="6"/>
  <c r="R16" i="6"/>
  <c r="H28" i="6"/>
  <c r="F28" i="6"/>
  <c r="R17" i="6"/>
  <c r="E36" i="7" l="1"/>
  <c r="F115" i="3" l="1"/>
  <c r="G114" i="3"/>
  <c r="F114" i="3"/>
  <c r="G71" i="3"/>
  <c r="G72" i="3"/>
  <c r="G73" i="3"/>
  <c r="G74" i="3"/>
  <c r="G75" i="3"/>
  <c r="G76" i="3"/>
  <c r="G77" i="3"/>
  <c r="F71" i="3"/>
  <c r="F72" i="3"/>
  <c r="F73" i="3"/>
  <c r="F74" i="3"/>
  <c r="F75" i="3"/>
  <c r="F76" i="3"/>
  <c r="F77" i="3"/>
  <c r="F80" i="3"/>
  <c r="F81" i="3"/>
  <c r="F82" i="3"/>
  <c r="F83" i="3"/>
  <c r="F84" i="3"/>
  <c r="G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40" i="3"/>
  <c r="G41" i="3"/>
  <c r="G43" i="3"/>
  <c r="G44" i="3"/>
  <c r="G45" i="3"/>
  <c r="G46" i="3"/>
  <c r="G47" i="3"/>
  <c r="G48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5" i="3"/>
  <c r="F40" i="3"/>
  <c r="F41" i="3"/>
  <c r="F43" i="3"/>
  <c r="F44" i="3"/>
  <c r="F45" i="3"/>
  <c r="F46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5" i="3"/>
  <c r="F4" i="3"/>
  <c r="F8" i="7"/>
  <c r="F9" i="7"/>
  <c r="F10" i="7"/>
  <c r="F11" i="7"/>
  <c r="F13" i="7"/>
  <c r="F14" i="7"/>
  <c r="F16" i="7"/>
  <c r="F17" i="7"/>
  <c r="F19" i="7"/>
  <c r="F21" i="7"/>
  <c r="F22" i="7"/>
  <c r="F23" i="7"/>
  <c r="F25" i="7"/>
  <c r="F26" i="7"/>
  <c r="F27" i="7"/>
  <c r="F28" i="7"/>
  <c r="F29" i="7"/>
  <c r="F30" i="7"/>
  <c r="F31" i="7"/>
  <c r="F32" i="7"/>
  <c r="F33" i="7"/>
  <c r="F35" i="7"/>
  <c r="G8" i="7"/>
  <c r="R21" i="6" l="1"/>
  <c r="R25" i="6"/>
  <c r="R26" i="6"/>
  <c r="R27" i="6"/>
  <c r="N17" i="6"/>
  <c r="N18" i="6"/>
  <c r="N19" i="6"/>
  <c r="N21" i="6"/>
  <c r="N22" i="6"/>
  <c r="R22" i="6" s="1"/>
  <c r="N23" i="6"/>
  <c r="R23" i="6" s="1"/>
  <c r="N24" i="6"/>
  <c r="R24" i="6" s="1"/>
  <c r="N25" i="6"/>
  <c r="N26" i="6"/>
  <c r="N27" i="6"/>
  <c r="N16" i="6"/>
  <c r="M24" i="6"/>
  <c r="M22" i="6"/>
  <c r="M23" i="6"/>
  <c r="M21" i="6"/>
  <c r="M19" i="6"/>
  <c r="M17" i="6"/>
  <c r="M18" i="6"/>
  <c r="M16" i="6"/>
  <c r="K16" i="6"/>
  <c r="K28" i="6"/>
  <c r="M28" i="6" s="1"/>
  <c r="J22" i="6"/>
  <c r="J23" i="6"/>
  <c r="J21" i="6"/>
  <c r="J24" i="6"/>
  <c r="M20" i="6" l="1"/>
  <c r="J17" i="6"/>
  <c r="J18" i="6"/>
  <c r="J19" i="6"/>
  <c r="J16" i="6"/>
  <c r="J28" i="6" l="1"/>
  <c r="J20" i="6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5" i="10"/>
  <c r="G46" i="10"/>
  <c r="G47" i="10"/>
  <c r="G48" i="10"/>
  <c r="G49" i="10"/>
  <c r="G50" i="10"/>
  <c r="G51" i="10"/>
  <c r="G52" i="10"/>
  <c r="G53" i="10"/>
  <c r="G54" i="10"/>
  <c r="G56" i="10"/>
  <c r="G57" i="10"/>
  <c r="G59" i="10"/>
  <c r="G60" i="10"/>
  <c r="G61" i="10"/>
  <c r="G62" i="10"/>
  <c r="G63" i="10"/>
  <c r="G64" i="10"/>
  <c r="G65" i="10"/>
  <c r="G68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5" i="10"/>
  <c r="F46" i="10"/>
  <c r="F47" i="10"/>
  <c r="F48" i="10"/>
  <c r="F51" i="10"/>
  <c r="F52" i="10"/>
  <c r="F53" i="10"/>
  <c r="F54" i="10"/>
  <c r="F56" i="10"/>
  <c r="F57" i="10"/>
  <c r="F59" i="10"/>
  <c r="F60" i="10"/>
  <c r="F61" i="10"/>
  <c r="F62" i="10"/>
  <c r="F63" i="10"/>
  <c r="F64" i="10"/>
  <c r="F65" i="10"/>
  <c r="F68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C335" i="3"/>
  <c r="N28" i="6" l="1"/>
  <c r="R20" i="6"/>
  <c r="R28" i="6" s="1"/>
  <c r="F316" i="3"/>
  <c r="G316" i="3"/>
  <c r="C373" i="3"/>
  <c r="C365" i="3"/>
  <c r="C336" i="3"/>
  <c r="D14" i="5" l="1"/>
  <c r="G445" i="3" l="1"/>
  <c r="F445" i="3"/>
  <c r="E444" i="3"/>
  <c r="G444" i="3" s="1"/>
  <c r="D444" i="3"/>
  <c r="C444" i="3"/>
  <c r="D330" i="3"/>
  <c r="E330" i="3"/>
  <c r="F334" i="3"/>
  <c r="G334" i="3"/>
  <c r="F333" i="3"/>
  <c r="G333" i="3"/>
  <c r="F324" i="3"/>
  <c r="G324" i="3"/>
  <c r="D182" i="3"/>
  <c r="C256" i="3"/>
  <c r="D467" i="3"/>
  <c r="D466" i="3" s="1"/>
  <c r="D465" i="3" s="1"/>
  <c r="E467" i="3"/>
  <c r="E466" i="3" s="1"/>
  <c r="E465" i="3" s="1"/>
  <c r="F444" i="3" l="1"/>
  <c r="E39" i="10" l="1"/>
  <c r="C112" i="5" l="1"/>
  <c r="C74" i="5"/>
  <c r="D209" i="5"/>
  <c r="D112" i="5"/>
  <c r="D82" i="5"/>
  <c r="D6" i="5"/>
  <c r="D74" i="5" l="1"/>
  <c r="D96" i="5"/>
  <c r="C96" i="5"/>
  <c r="C75" i="5"/>
  <c r="D65" i="5"/>
  <c r="C65" i="5"/>
  <c r="C14" i="5" l="1"/>
  <c r="D19" i="7" l="1"/>
  <c r="C11" i="7"/>
  <c r="G11" i="7" s="1"/>
  <c r="C32" i="7"/>
  <c r="C37" i="7"/>
  <c r="C35" i="7"/>
  <c r="C29" i="7"/>
  <c r="C28" i="7"/>
  <c r="C22" i="7"/>
  <c r="C20" i="7"/>
  <c r="G20" i="7" s="1"/>
  <c r="C19" i="7"/>
  <c r="G19" i="7" s="1"/>
  <c r="C17" i="7"/>
  <c r="C15" i="7"/>
  <c r="C13" i="7"/>
  <c r="C8" i="7"/>
  <c r="G9" i="7"/>
  <c r="G13" i="7"/>
  <c r="G14" i="7"/>
  <c r="G15" i="7"/>
  <c r="G16" i="7"/>
  <c r="G17" i="7"/>
  <c r="G23" i="7"/>
  <c r="G25" i="7"/>
  <c r="G26" i="7"/>
  <c r="G27" i="7"/>
  <c r="G28" i="7"/>
  <c r="G29" i="7"/>
  <c r="G30" i="7"/>
  <c r="G33" i="7"/>
  <c r="G35" i="7"/>
  <c r="G37" i="7"/>
  <c r="C31" i="9"/>
  <c r="C30" i="9" s="1"/>
  <c r="D30" i="9"/>
  <c r="C24" i="9"/>
  <c r="C23" i="9" s="1"/>
  <c r="D24" i="9"/>
  <c r="D23" i="9" s="1"/>
  <c r="C14" i="9"/>
  <c r="D14" i="9"/>
  <c r="C39" i="9"/>
  <c r="D39" i="9"/>
  <c r="C7" i="9"/>
  <c r="D7" i="9"/>
  <c r="C40" i="9"/>
  <c r="C34" i="9"/>
  <c r="C29" i="9"/>
  <c r="C25" i="9"/>
  <c r="C22" i="9"/>
  <c r="C20" i="9"/>
  <c r="C16" i="9"/>
  <c r="C15" i="9"/>
  <c r="C10" i="9"/>
  <c r="C44" i="9"/>
  <c r="G32" i="7" l="1"/>
  <c r="G22" i="7"/>
  <c r="D75" i="5"/>
  <c r="D182" i="5"/>
  <c r="D149" i="5"/>
  <c r="D119" i="5"/>
  <c r="D118" i="5" l="1"/>
  <c r="C13" i="5" l="1"/>
  <c r="D21" i="5"/>
  <c r="D20" i="5" s="1"/>
  <c r="D51" i="5"/>
  <c r="G394" i="3"/>
  <c r="E314" i="3"/>
  <c r="E341" i="3"/>
  <c r="E302" i="3"/>
  <c r="E358" i="3"/>
  <c r="G276" i="3"/>
  <c r="F276" i="3"/>
  <c r="E275" i="3"/>
  <c r="D275" i="3"/>
  <c r="C275" i="3"/>
  <c r="D13" i="5" l="1"/>
  <c r="D50" i="5"/>
  <c r="G275" i="3"/>
  <c r="F275" i="3"/>
  <c r="D52" i="10" l="1"/>
  <c r="E52" i="10"/>
  <c r="E43" i="9" l="1"/>
  <c r="F8" i="9"/>
  <c r="G8" i="9"/>
  <c r="F9" i="9"/>
  <c r="G9" i="9"/>
  <c r="F11" i="9"/>
  <c r="G11" i="9"/>
  <c r="F17" i="9"/>
  <c r="G17" i="9"/>
  <c r="F21" i="9"/>
  <c r="G21" i="9"/>
  <c r="C209" i="5" l="1"/>
  <c r="C182" i="5"/>
  <c r="C149" i="5"/>
  <c r="C119" i="5"/>
  <c r="C118" i="5" l="1"/>
  <c r="C82" i="5"/>
  <c r="C21" i="5"/>
  <c r="C20" i="5" s="1"/>
  <c r="C51" i="5" l="1"/>
  <c r="C6" i="5"/>
  <c r="C5" i="5" s="1"/>
  <c r="E130" i="3"/>
  <c r="F135" i="3"/>
  <c r="G135" i="3"/>
  <c r="C130" i="3"/>
  <c r="D130" i="3"/>
  <c r="D302" i="3"/>
  <c r="D5" i="5" l="1"/>
  <c r="C50" i="5"/>
  <c r="C213" i="5" s="1"/>
  <c r="D287" i="3"/>
  <c r="D286" i="3" s="1"/>
  <c r="E287" i="3"/>
  <c r="E286" i="3" s="1"/>
  <c r="C287" i="3"/>
  <c r="C286" i="3" s="1"/>
  <c r="D284" i="3"/>
  <c r="D283" i="3" s="1"/>
  <c r="E284" i="3"/>
  <c r="E283" i="3" s="1"/>
  <c r="C284" i="3"/>
  <c r="C283" i="3" s="1"/>
  <c r="D280" i="3"/>
  <c r="D279" i="3" s="1"/>
  <c r="D277" i="3"/>
  <c r="D213" i="5" l="1"/>
  <c r="D109" i="3"/>
  <c r="E109" i="3"/>
  <c r="C109" i="3"/>
  <c r="D112" i="3"/>
  <c r="E112" i="3"/>
  <c r="C112" i="3"/>
  <c r="D101" i="3"/>
  <c r="D100" i="3" s="1"/>
  <c r="E101" i="3"/>
  <c r="E100" i="3" s="1"/>
  <c r="C101" i="3"/>
  <c r="C100" i="3" s="1"/>
  <c r="D79" i="3"/>
  <c r="E79" i="3"/>
  <c r="F79" i="3" s="1"/>
  <c r="C79" i="3"/>
  <c r="C108" i="3" l="1"/>
  <c r="C107" i="3" s="1"/>
  <c r="E108" i="3"/>
  <c r="E107" i="3" s="1"/>
  <c r="D108" i="3"/>
  <c r="D107" i="3" s="1"/>
  <c r="G94" i="3" l="1"/>
  <c r="G97" i="3"/>
  <c r="G98" i="3"/>
  <c r="G99" i="3"/>
  <c r="G102" i="3"/>
  <c r="G105" i="3"/>
  <c r="G106" i="3"/>
  <c r="G110" i="3"/>
  <c r="G111" i="3"/>
  <c r="G113" i="3"/>
  <c r="G118" i="3"/>
  <c r="G119" i="3"/>
  <c r="G121" i="3"/>
  <c r="G123" i="3"/>
  <c r="G126" i="3"/>
  <c r="G127" i="3"/>
  <c r="G128" i="3"/>
  <c r="G129" i="3"/>
  <c r="G131" i="3"/>
  <c r="G132" i="3"/>
  <c r="G133" i="3"/>
  <c r="G134" i="3"/>
  <c r="G137" i="3"/>
  <c r="G138" i="3"/>
  <c r="G139" i="3"/>
  <c r="G140" i="3"/>
  <c r="G141" i="3"/>
  <c r="G142" i="3"/>
  <c r="G143" i="3"/>
  <c r="G144" i="3"/>
  <c r="G145" i="3"/>
  <c r="G147" i="3"/>
  <c r="G149" i="3"/>
  <c r="G150" i="3"/>
  <c r="G151" i="3"/>
  <c r="G152" i="3"/>
  <c r="G153" i="3"/>
  <c r="G156" i="3"/>
  <c r="G157" i="3"/>
  <c r="G158" i="3"/>
  <c r="G161" i="3"/>
  <c r="G164" i="3"/>
  <c r="G165" i="3"/>
  <c r="G168" i="3"/>
  <c r="G171" i="3"/>
  <c r="G172" i="3"/>
  <c r="G173" i="3"/>
  <c r="G178" i="3"/>
  <c r="G179" i="3"/>
  <c r="G181" i="3"/>
  <c r="G183" i="3"/>
  <c r="G186" i="3"/>
  <c r="G187" i="3"/>
  <c r="G188" i="3"/>
  <c r="G189" i="3"/>
  <c r="G191" i="3"/>
  <c r="G192" i="3"/>
  <c r="G193" i="3"/>
  <c r="G194" i="3"/>
  <c r="G195" i="3"/>
  <c r="G196" i="3"/>
  <c r="G198" i="3"/>
  <c r="G199" i="3"/>
  <c r="G200" i="3"/>
  <c r="G201" i="3"/>
  <c r="G202" i="3"/>
  <c r="G203" i="3"/>
  <c r="G204" i="3"/>
  <c r="G205" i="3"/>
  <c r="G206" i="3"/>
  <c r="G208" i="3"/>
  <c r="G210" i="3"/>
  <c r="G211" i="3"/>
  <c r="G212" i="3"/>
  <c r="G213" i="3"/>
  <c r="G214" i="3"/>
  <c r="G215" i="3"/>
  <c r="G218" i="3"/>
  <c r="G219" i="3"/>
  <c r="G222" i="3"/>
  <c r="G225" i="3"/>
  <c r="G226" i="3"/>
  <c r="G229" i="3"/>
  <c r="G230" i="3"/>
  <c r="G234" i="3"/>
  <c r="G235" i="3"/>
  <c r="G238" i="3"/>
  <c r="G239" i="3"/>
  <c r="G240" i="3"/>
  <c r="G241" i="3"/>
  <c r="G242" i="3"/>
  <c r="G243" i="3"/>
  <c r="G245" i="3"/>
  <c r="G247" i="3"/>
  <c r="G249" i="3"/>
  <c r="G250" i="3"/>
  <c r="G255" i="3"/>
  <c r="G257" i="3"/>
  <c r="G259" i="3"/>
  <c r="G262" i="3"/>
  <c r="G263" i="3"/>
  <c r="G264" i="3"/>
  <c r="G266" i="3"/>
  <c r="G267" i="3"/>
  <c r="G269" i="3"/>
  <c r="G270" i="3"/>
  <c r="G271" i="3"/>
  <c r="G272" i="3"/>
  <c r="G273" i="3"/>
  <c r="G274" i="3"/>
  <c r="G278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4" i="3"/>
  <c r="G298" i="3"/>
  <c r="G303" i="3"/>
  <c r="G304" i="3"/>
  <c r="G306" i="3"/>
  <c r="G308" i="3"/>
  <c r="G311" i="3"/>
  <c r="G312" i="3"/>
  <c r="G313" i="3"/>
  <c r="G315" i="3"/>
  <c r="G317" i="3"/>
  <c r="G318" i="3"/>
  <c r="G320" i="3"/>
  <c r="G321" i="3"/>
  <c r="G322" i="3"/>
  <c r="G323" i="3"/>
  <c r="G325" i="3"/>
  <c r="G326" i="3"/>
  <c r="G327" i="3"/>
  <c r="G329" i="3"/>
  <c r="G331" i="3"/>
  <c r="G332" i="3"/>
  <c r="G337" i="3"/>
  <c r="G338" i="3"/>
  <c r="G339" i="3"/>
  <c r="G342" i="3"/>
  <c r="G344" i="3"/>
  <c r="G347" i="3"/>
  <c r="G348" i="3"/>
  <c r="G349" i="3"/>
  <c r="G350" i="3"/>
  <c r="G351" i="3"/>
  <c r="G352" i="3"/>
  <c r="G353" i="3"/>
  <c r="G354" i="3"/>
  <c r="G355" i="3"/>
  <c r="G359" i="3"/>
  <c r="G360" i="3"/>
  <c r="G361" i="3"/>
  <c r="G363" i="3"/>
  <c r="G368" i="3"/>
  <c r="G370" i="3"/>
  <c r="G372" i="3"/>
  <c r="G375" i="3"/>
  <c r="G376" i="3"/>
  <c r="G377" i="3"/>
  <c r="G379" i="3"/>
  <c r="G380" i="3"/>
  <c r="G381" i="3"/>
  <c r="G383" i="3"/>
  <c r="G384" i="3"/>
  <c r="G385" i="3"/>
  <c r="G386" i="3"/>
  <c r="G388" i="3"/>
  <c r="G390" i="3"/>
  <c r="G392" i="3"/>
  <c r="G393" i="3"/>
  <c r="G395" i="3"/>
  <c r="G398" i="3"/>
  <c r="G399" i="3"/>
  <c r="G402" i="3"/>
  <c r="G403" i="3"/>
  <c r="G404" i="3"/>
  <c r="G407" i="3"/>
  <c r="G408" i="3"/>
  <c r="G409" i="3"/>
  <c r="G412" i="3"/>
  <c r="G416" i="3"/>
  <c r="G417" i="3"/>
  <c r="G419" i="3"/>
  <c r="G420" i="3"/>
  <c r="G421" i="3"/>
  <c r="G426" i="3"/>
  <c r="G428" i="3"/>
  <c r="G431" i="3"/>
  <c r="G432" i="3"/>
  <c r="G434" i="3"/>
  <c r="G435" i="3"/>
  <c r="G436" i="3"/>
  <c r="G438" i="3"/>
  <c r="G439" i="3"/>
  <c r="G440" i="3"/>
  <c r="G441" i="3"/>
  <c r="G442" i="3"/>
  <c r="G443" i="3"/>
  <c r="G447" i="3"/>
  <c r="G448" i="3"/>
  <c r="G449" i="3"/>
  <c r="G452" i="3"/>
  <c r="G453" i="3"/>
  <c r="G456" i="3"/>
  <c r="G460" i="3"/>
  <c r="G461" i="3"/>
  <c r="G463" i="3"/>
  <c r="G468" i="3"/>
  <c r="F94" i="3"/>
  <c r="F97" i="3"/>
  <c r="F98" i="3"/>
  <c r="F99" i="3"/>
  <c r="F102" i="3"/>
  <c r="F105" i="3"/>
  <c r="F106" i="3"/>
  <c r="F110" i="3"/>
  <c r="F111" i="3"/>
  <c r="F113" i="3"/>
  <c r="F118" i="3"/>
  <c r="F119" i="3"/>
  <c r="F121" i="3"/>
  <c r="F123" i="3"/>
  <c r="F126" i="3"/>
  <c r="F127" i="3"/>
  <c r="F128" i="3"/>
  <c r="F129" i="3"/>
  <c r="F131" i="3"/>
  <c r="F132" i="3"/>
  <c r="F133" i="3"/>
  <c r="F134" i="3"/>
  <c r="F137" i="3"/>
  <c r="F138" i="3"/>
  <c r="F139" i="3"/>
  <c r="F140" i="3"/>
  <c r="F141" i="3"/>
  <c r="F142" i="3"/>
  <c r="F143" i="3"/>
  <c r="F144" i="3"/>
  <c r="F145" i="3"/>
  <c r="F147" i="3"/>
  <c r="F149" i="3"/>
  <c r="F150" i="3"/>
  <c r="F151" i="3"/>
  <c r="F152" i="3"/>
  <c r="F153" i="3"/>
  <c r="F156" i="3"/>
  <c r="F157" i="3"/>
  <c r="F158" i="3"/>
  <c r="F161" i="3"/>
  <c r="F164" i="3"/>
  <c r="F165" i="3"/>
  <c r="F168" i="3"/>
  <c r="F171" i="3"/>
  <c r="F172" i="3"/>
  <c r="F173" i="3"/>
  <c r="F178" i="3"/>
  <c r="F179" i="3"/>
  <c r="F181" i="3"/>
  <c r="F183" i="3"/>
  <c r="F186" i="3"/>
  <c r="F187" i="3"/>
  <c r="F188" i="3"/>
  <c r="F189" i="3"/>
  <c r="F191" i="3"/>
  <c r="F192" i="3"/>
  <c r="F193" i="3"/>
  <c r="F194" i="3"/>
  <c r="F195" i="3"/>
  <c r="F196" i="3"/>
  <c r="F198" i="3"/>
  <c r="F199" i="3"/>
  <c r="F200" i="3"/>
  <c r="F201" i="3"/>
  <c r="F202" i="3"/>
  <c r="F203" i="3"/>
  <c r="F204" i="3"/>
  <c r="F205" i="3"/>
  <c r="F206" i="3"/>
  <c r="F208" i="3"/>
  <c r="F210" i="3"/>
  <c r="F211" i="3"/>
  <c r="F212" i="3"/>
  <c r="F213" i="3"/>
  <c r="F214" i="3"/>
  <c r="F215" i="3"/>
  <c r="F218" i="3"/>
  <c r="F219" i="3"/>
  <c r="F222" i="3"/>
  <c r="F225" i="3"/>
  <c r="F226" i="3"/>
  <c r="F229" i="3"/>
  <c r="F230" i="3"/>
  <c r="F234" i="3"/>
  <c r="F235" i="3"/>
  <c r="F238" i="3"/>
  <c r="F239" i="3"/>
  <c r="F240" i="3"/>
  <c r="F241" i="3"/>
  <c r="F242" i="3"/>
  <c r="F243" i="3"/>
  <c r="F245" i="3"/>
  <c r="F247" i="3"/>
  <c r="F249" i="3"/>
  <c r="F250" i="3"/>
  <c r="F255" i="3"/>
  <c r="F257" i="3"/>
  <c r="F259" i="3"/>
  <c r="F262" i="3"/>
  <c r="F263" i="3"/>
  <c r="F264" i="3"/>
  <c r="F266" i="3"/>
  <c r="F267" i="3"/>
  <c r="F269" i="3"/>
  <c r="F270" i="3"/>
  <c r="F271" i="3"/>
  <c r="F272" i="3"/>
  <c r="F273" i="3"/>
  <c r="F274" i="3"/>
  <c r="F278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4" i="3"/>
  <c r="F298" i="3"/>
  <c r="F303" i="3"/>
  <c r="F304" i="3"/>
  <c r="F306" i="3"/>
  <c r="F308" i="3"/>
  <c r="F311" i="3"/>
  <c r="F312" i="3"/>
  <c r="F313" i="3"/>
  <c r="F315" i="3"/>
  <c r="F317" i="3"/>
  <c r="F318" i="3"/>
  <c r="F320" i="3"/>
  <c r="F322" i="3"/>
  <c r="F323" i="3"/>
  <c r="F325" i="3"/>
  <c r="F326" i="3"/>
  <c r="F327" i="3"/>
  <c r="F329" i="3"/>
  <c r="F331" i="3"/>
  <c r="F332" i="3"/>
  <c r="F337" i="3"/>
  <c r="F338" i="3"/>
  <c r="F339" i="3"/>
  <c r="F342" i="3"/>
  <c r="F344" i="3"/>
  <c r="F347" i="3"/>
  <c r="F348" i="3"/>
  <c r="F349" i="3"/>
  <c r="F350" i="3"/>
  <c r="F351" i="3"/>
  <c r="F352" i="3"/>
  <c r="F353" i="3"/>
  <c r="F354" i="3"/>
  <c r="F355" i="3"/>
  <c r="F359" i="3"/>
  <c r="F360" i="3"/>
  <c r="F361" i="3"/>
  <c r="F363" i="3"/>
  <c r="F368" i="3"/>
  <c r="F370" i="3"/>
  <c r="F372" i="3"/>
  <c r="F400" i="3"/>
  <c r="F402" i="3"/>
  <c r="F403" i="3"/>
  <c r="F404" i="3"/>
  <c r="F407" i="3"/>
  <c r="F408" i="3"/>
  <c r="F409" i="3"/>
  <c r="F412" i="3"/>
  <c r="F416" i="3"/>
  <c r="F417" i="3"/>
  <c r="F419" i="3"/>
  <c r="F420" i="3"/>
  <c r="F421" i="3"/>
  <c r="F426" i="3"/>
  <c r="F428" i="3"/>
  <c r="F431" i="3"/>
  <c r="F432" i="3"/>
  <c r="F434" i="3"/>
  <c r="F435" i="3"/>
  <c r="F436" i="3"/>
  <c r="F438" i="3"/>
  <c r="F439" i="3"/>
  <c r="F440" i="3"/>
  <c r="F441" i="3"/>
  <c r="F442" i="3"/>
  <c r="F443" i="3"/>
  <c r="F447" i="3"/>
  <c r="F448" i="3"/>
  <c r="F449" i="3"/>
  <c r="F452" i="3"/>
  <c r="F453" i="3"/>
  <c r="F454" i="3"/>
  <c r="F455" i="3"/>
  <c r="F456" i="3"/>
  <c r="F460" i="3"/>
  <c r="F461" i="3"/>
  <c r="F463" i="3"/>
  <c r="F465" i="3"/>
  <c r="F466" i="3"/>
  <c r="F467" i="3"/>
  <c r="F468" i="3"/>
  <c r="D237" i="3" l="1"/>
  <c r="E237" i="3"/>
  <c r="F237" i="3" l="1"/>
  <c r="D167" i="3"/>
  <c r="E167" i="3"/>
  <c r="C167" i="3"/>
  <c r="D96" i="3"/>
  <c r="F167" i="3" l="1"/>
  <c r="G167" i="3"/>
  <c r="E389" i="3"/>
  <c r="D389" i="3"/>
  <c r="C389" i="3"/>
  <c r="D371" i="3"/>
  <c r="E371" i="3"/>
  <c r="C369" i="3"/>
  <c r="D367" i="3"/>
  <c r="E367" i="3"/>
  <c r="D117" i="3"/>
  <c r="E117" i="3"/>
  <c r="E25" i="3"/>
  <c r="D362" i="3"/>
  <c r="E362" i="3"/>
  <c r="E357" i="3" s="1"/>
  <c r="D451" i="3"/>
  <c r="E451" i="3"/>
  <c r="D233" i="3"/>
  <c r="D232" i="3" s="1"/>
  <c r="E233" i="3"/>
  <c r="D209" i="3"/>
  <c r="E209" i="3"/>
  <c r="D207" i="3"/>
  <c r="E207" i="3"/>
  <c r="D197" i="3"/>
  <c r="E197" i="3"/>
  <c r="D190" i="3"/>
  <c r="E190" i="3"/>
  <c r="D185" i="3"/>
  <c r="E185" i="3"/>
  <c r="E182" i="3"/>
  <c r="D180" i="3"/>
  <c r="E180" i="3"/>
  <c r="D177" i="3"/>
  <c r="E177" i="3"/>
  <c r="D244" i="3"/>
  <c r="E244" i="3"/>
  <c r="D246" i="3"/>
  <c r="E246" i="3"/>
  <c r="D248" i="3"/>
  <c r="E248" i="3"/>
  <c r="C248" i="3"/>
  <c r="C246" i="3"/>
  <c r="C244" i="3"/>
  <c r="C233" i="3"/>
  <c r="C232" i="3" s="1"/>
  <c r="C237" i="3"/>
  <c r="G237" i="3" s="1"/>
  <c r="D228" i="3"/>
  <c r="D227" i="3" s="1"/>
  <c r="E228" i="3"/>
  <c r="C228" i="3"/>
  <c r="C227" i="3" s="1"/>
  <c r="D224" i="3"/>
  <c r="D223" i="3" s="1"/>
  <c r="E224" i="3"/>
  <c r="C224" i="3"/>
  <c r="C223" i="3" s="1"/>
  <c r="D221" i="3"/>
  <c r="D220" i="3" s="1"/>
  <c r="E221" i="3"/>
  <c r="C221" i="3"/>
  <c r="C220" i="3" s="1"/>
  <c r="D217" i="3"/>
  <c r="D216" i="3" s="1"/>
  <c r="E217" i="3"/>
  <c r="C217" i="3"/>
  <c r="C216" i="3" s="1"/>
  <c r="C190" i="3"/>
  <c r="C209" i="3"/>
  <c r="C207" i="3"/>
  <c r="C197" i="3"/>
  <c r="C177" i="3"/>
  <c r="C180" i="3"/>
  <c r="C182" i="3"/>
  <c r="C185" i="3"/>
  <c r="C136" i="3"/>
  <c r="D148" i="3"/>
  <c r="E148" i="3"/>
  <c r="C148" i="3"/>
  <c r="D170" i="3"/>
  <c r="D169" i="3" s="1"/>
  <c r="D166" i="3" s="1"/>
  <c r="E170" i="3"/>
  <c r="C170" i="3"/>
  <c r="C169" i="3" s="1"/>
  <c r="C166" i="3" s="1"/>
  <c r="C163" i="3"/>
  <c r="C162" i="3" s="1"/>
  <c r="D163" i="3"/>
  <c r="D162" i="3" s="1"/>
  <c r="E163" i="3"/>
  <c r="D160" i="3"/>
  <c r="D159" i="3" s="1"/>
  <c r="E160" i="3"/>
  <c r="C160" i="3"/>
  <c r="C159" i="3" s="1"/>
  <c r="D155" i="3"/>
  <c r="D154" i="3" s="1"/>
  <c r="E155" i="3"/>
  <c r="C155" i="3"/>
  <c r="C154" i="3" s="1"/>
  <c r="D146" i="3"/>
  <c r="E146" i="3"/>
  <c r="C146" i="3"/>
  <c r="D125" i="3"/>
  <c r="E125" i="3"/>
  <c r="D136" i="3"/>
  <c r="E136" i="3"/>
  <c r="C125" i="3"/>
  <c r="D120" i="3"/>
  <c r="E120" i="3"/>
  <c r="D122" i="3"/>
  <c r="E122" i="3"/>
  <c r="C122" i="3"/>
  <c r="C120" i="3"/>
  <c r="C117" i="3"/>
  <c r="E366" i="3" l="1"/>
  <c r="G122" i="3"/>
  <c r="F122" i="3"/>
  <c r="G130" i="3"/>
  <c r="F130" i="3"/>
  <c r="E154" i="3"/>
  <c r="G155" i="3"/>
  <c r="F155" i="3"/>
  <c r="G217" i="3"/>
  <c r="F217" i="3"/>
  <c r="E216" i="3"/>
  <c r="G248" i="3"/>
  <c r="F248" i="3"/>
  <c r="G180" i="3"/>
  <c r="F180" i="3"/>
  <c r="F197" i="3"/>
  <c r="G197" i="3"/>
  <c r="F451" i="3"/>
  <c r="F367" i="3"/>
  <c r="G177" i="3"/>
  <c r="F177" i="3"/>
  <c r="G228" i="3"/>
  <c r="F228" i="3"/>
  <c r="E227" i="3"/>
  <c r="G120" i="3"/>
  <c r="F120" i="3"/>
  <c r="G246" i="3"/>
  <c r="F246" i="3"/>
  <c r="G182" i="3"/>
  <c r="F182" i="3"/>
  <c r="F207" i="3"/>
  <c r="G207" i="3"/>
  <c r="F136" i="3"/>
  <c r="G136" i="3"/>
  <c r="G224" i="3"/>
  <c r="F224" i="3"/>
  <c r="E223" i="3"/>
  <c r="E232" i="3"/>
  <c r="G233" i="3"/>
  <c r="F233" i="3"/>
  <c r="C116" i="3"/>
  <c r="F125" i="3"/>
  <c r="G125" i="3"/>
  <c r="E159" i="3"/>
  <c r="G160" i="3"/>
  <c r="F160" i="3"/>
  <c r="E220" i="3"/>
  <c r="F221" i="3"/>
  <c r="G221" i="3"/>
  <c r="F362" i="3"/>
  <c r="G369" i="3"/>
  <c r="F369" i="3"/>
  <c r="F190" i="3"/>
  <c r="G190" i="3"/>
  <c r="G117" i="3"/>
  <c r="F117" i="3"/>
  <c r="G148" i="3"/>
  <c r="F148" i="3"/>
  <c r="G244" i="3"/>
  <c r="F244" i="3"/>
  <c r="E236" i="3"/>
  <c r="G185" i="3"/>
  <c r="F185" i="3"/>
  <c r="E184" i="3"/>
  <c r="G209" i="3"/>
  <c r="F209" i="3"/>
  <c r="E169" i="3"/>
  <c r="G170" i="3"/>
  <c r="F170" i="3"/>
  <c r="G389" i="3"/>
  <c r="G146" i="3"/>
  <c r="F146" i="3"/>
  <c r="E162" i="3"/>
  <c r="G163" i="3"/>
  <c r="F163" i="3"/>
  <c r="D236" i="3"/>
  <c r="D231" i="3" s="1"/>
  <c r="D184" i="3"/>
  <c r="F371" i="3"/>
  <c r="E124" i="3"/>
  <c r="D124" i="3"/>
  <c r="C236" i="3"/>
  <c r="C231" i="3" s="1"/>
  <c r="C176" i="3"/>
  <c r="E116" i="3"/>
  <c r="C124" i="3"/>
  <c r="D116" i="3"/>
  <c r="C184" i="3"/>
  <c r="D366" i="3"/>
  <c r="E176" i="3"/>
  <c r="D176" i="3"/>
  <c r="D464" i="3"/>
  <c r="E464" i="3"/>
  <c r="C467" i="3"/>
  <c r="C297" i="3"/>
  <c r="C296" i="3" s="1"/>
  <c r="C295" i="3" s="1"/>
  <c r="D297" i="3"/>
  <c r="D296" i="3" s="1"/>
  <c r="D295" i="3" s="1"/>
  <c r="E297" i="3"/>
  <c r="E280" i="3"/>
  <c r="E277" i="3"/>
  <c r="D268" i="3"/>
  <c r="E268" i="3"/>
  <c r="D265" i="3"/>
  <c r="E265" i="3"/>
  <c r="D261" i="3"/>
  <c r="E261" i="3"/>
  <c r="C261" i="3"/>
  <c r="C265" i="3"/>
  <c r="C268" i="3"/>
  <c r="C277" i="3"/>
  <c r="C280" i="3"/>
  <c r="C279" i="3" s="1"/>
  <c r="D258" i="3"/>
  <c r="D256" i="3"/>
  <c r="E256" i="3"/>
  <c r="D254" i="3"/>
  <c r="E254" i="3"/>
  <c r="C258" i="3"/>
  <c r="C254" i="3"/>
  <c r="C260" i="3" l="1"/>
  <c r="E260" i="3"/>
  <c r="D260" i="3"/>
  <c r="D115" i="3"/>
  <c r="C115" i="3"/>
  <c r="C114" i="3" s="1"/>
  <c r="G277" i="3"/>
  <c r="F277" i="3"/>
  <c r="G254" i="3"/>
  <c r="F254" i="3"/>
  <c r="G268" i="3"/>
  <c r="F268" i="3"/>
  <c r="G124" i="3"/>
  <c r="F124" i="3"/>
  <c r="G169" i="3"/>
  <c r="F169" i="3"/>
  <c r="E166" i="3"/>
  <c r="F159" i="3"/>
  <c r="G159" i="3"/>
  <c r="G162" i="3"/>
  <c r="F162" i="3"/>
  <c r="G256" i="3"/>
  <c r="F256" i="3"/>
  <c r="G116" i="3"/>
  <c r="F116" i="3"/>
  <c r="G184" i="3"/>
  <c r="F184" i="3"/>
  <c r="F464" i="3"/>
  <c r="E279" i="3"/>
  <c r="G280" i="3"/>
  <c r="F280" i="3"/>
  <c r="C466" i="3"/>
  <c r="G467" i="3"/>
  <c r="G176" i="3"/>
  <c r="F176" i="3"/>
  <c r="G220" i="3"/>
  <c r="F220" i="3"/>
  <c r="G216" i="3"/>
  <c r="F216" i="3"/>
  <c r="F261" i="3"/>
  <c r="G261" i="3"/>
  <c r="G265" i="3"/>
  <c r="F265" i="3"/>
  <c r="E296" i="3"/>
  <c r="G297" i="3"/>
  <c r="F297" i="3"/>
  <c r="E231" i="3"/>
  <c r="G236" i="3"/>
  <c r="F236" i="3"/>
  <c r="G232" i="3"/>
  <c r="F232" i="3"/>
  <c r="G227" i="3"/>
  <c r="F227" i="3"/>
  <c r="G154" i="3"/>
  <c r="F154" i="3"/>
  <c r="G258" i="3"/>
  <c r="F258" i="3"/>
  <c r="F366" i="3"/>
  <c r="F223" i="3"/>
  <c r="G223" i="3"/>
  <c r="D175" i="3"/>
  <c r="D174" i="3" s="1"/>
  <c r="E115" i="3"/>
  <c r="D114" i="3"/>
  <c r="E175" i="3"/>
  <c r="C175" i="3"/>
  <c r="C174" i="3" s="1"/>
  <c r="C253" i="3"/>
  <c r="E253" i="3"/>
  <c r="D253" i="3"/>
  <c r="C302" i="3"/>
  <c r="C301" i="3" s="1"/>
  <c r="D305" i="3"/>
  <c r="E305" i="3"/>
  <c r="C305" i="3"/>
  <c r="D307" i="3"/>
  <c r="D301" i="3" s="1"/>
  <c r="E307" i="3"/>
  <c r="C307" i="3"/>
  <c r="D310" i="3"/>
  <c r="E310" i="3"/>
  <c r="C310" i="3"/>
  <c r="D314" i="3"/>
  <c r="F314" i="3" s="1"/>
  <c r="C314" i="3"/>
  <c r="G314" i="3" s="1"/>
  <c r="D319" i="3"/>
  <c r="E319" i="3"/>
  <c r="C319" i="3"/>
  <c r="C309" i="3" s="1"/>
  <c r="D328" i="3"/>
  <c r="E328" i="3"/>
  <c r="C328" i="3"/>
  <c r="C330" i="3"/>
  <c r="D336" i="3"/>
  <c r="D335" i="3" s="1"/>
  <c r="E336" i="3"/>
  <c r="D341" i="3"/>
  <c r="D343" i="3"/>
  <c r="E343" i="3"/>
  <c r="C343" i="3"/>
  <c r="D346" i="3"/>
  <c r="D345" i="3" s="1"/>
  <c r="E346" i="3"/>
  <c r="C346" i="3"/>
  <c r="C345" i="3" s="1"/>
  <c r="D358" i="3"/>
  <c r="D357" i="3" s="1"/>
  <c r="D356" i="3" s="1"/>
  <c r="C358" i="3"/>
  <c r="C362" i="3"/>
  <c r="G362" i="3" s="1"/>
  <c r="D378" i="3"/>
  <c r="E378" i="3"/>
  <c r="D374" i="3"/>
  <c r="E374" i="3"/>
  <c r="D382" i="3"/>
  <c r="E382" i="3"/>
  <c r="D391" i="3"/>
  <c r="E391" i="3"/>
  <c r="D397" i="3"/>
  <c r="D396" i="3" s="1"/>
  <c r="E397" i="3"/>
  <c r="D406" i="3"/>
  <c r="D405" i="3" s="1"/>
  <c r="E406" i="3"/>
  <c r="D418" i="3"/>
  <c r="E418" i="3"/>
  <c r="D415" i="3"/>
  <c r="E415" i="3"/>
  <c r="D411" i="3"/>
  <c r="D410" i="3" s="1"/>
  <c r="E411" i="3"/>
  <c r="D462" i="3"/>
  <c r="E462" i="3"/>
  <c r="D459" i="3"/>
  <c r="D458" i="3" s="1"/>
  <c r="E459" i="3"/>
  <c r="D450" i="3"/>
  <c r="E450" i="3"/>
  <c r="D446" i="3"/>
  <c r="E446" i="3"/>
  <c r="D437" i="3"/>
  <c r="E437" i="3"/>
  <c r="D433" i="3"/>
  <c r="E433" i="3"/>
  <c r="D430" i="3"/>
  <c r="E430" i="3"/>
  <c r="D427" i="3"/>
  <c r="E427" i="3"/>
  <c r="D425" i="3"/>
  <c r="E425" i="3"/>
  <c r="C341" i="3"/>
  <c r="C415" i="3"/>
  <c r="C371" i="3"/>
  <c r="G371" i="3" s="1"/>
  <c r="C367" i="3"/>
  <c r="G367" i="3" s="1"/>
  <c r="C411" i="3"/>
  <c r="C410" i="3" s="1"/>
  <c r="C397" i="3"/>
  <c r="C396" i="3" s="1"/>
  <c r="C406" i="3"/>
  <c r="C405" i="3" s="1"/>
  <c r="E401" i="3"/>
  <c r="D401" i="3"/>
  <c r="C401" i="3"/>
  <c r="C400" i="3" s="1"/>
  <c r="G400" i="3" s="1"/>
  <c r="C378" i="3"/>
  <c r="C418" i="3"/>
  <c r="C391" i="3"/>
  <c r="C382" i="3"/>
  <c r="C374" i="3"/>
  <c r="C433" i="3"/>
  <c r="C459" i="3"/>
  <c r="C458" i="3" s="1"/>
  <c r="C462" i="3"/>
  <c r="C446" i="3"/>
  <c r="C437" i="3"/>
  <c r="C430" i="3"/>
  <c r="C427" i="3"/>
  <c r="C425" i="3"/>
  <c r="C455" i="3"/>
  <c r="C451" i="3"/>
  <c r="C96" i="3"/>
  <c r="C95" i="3" s="1"/>
  <c r="C104" i="3"/>
  <c r="C103" i="3" s="1"/>
  <c r="D104" i="3"/>
  <c r="D103" i="3" s="1"/>
  <c r="D95" i="3"/>
  <c r="C92" i="3"/>
  <c r="D92" i="3"/>
  <c r="C83" i="3"/>
  <c r="D83" i="3"/>
  <c r="C85" i="3"/>
  <c r="D85" i="3"/>
  <c r="C76" i="3"/>
  <c r="D76" i="3"/>
  <c r="C74" i="3"/>
  <c r="D74" i="3"/>
  <c r="C72" i="3"/>
  <c r="D72" i="3"/>
  <c r="C50" i="3"/>
  <c r="C49" i="3" s="1"/>
  <c r="D50" i="3"/>
  <c r="D49" i="3" s="1"/>
  <c r="E50" i="3"/>
  <c r="C67" i="3"/>
  <c r="D67" i="3"/>
  <c r="C62" i="3"/>
  <c r="D62" i="3"/>
  <c r="C58" i="3"/>
  <c r="C57" i="3" s="1"/>
  <c r="D58" i="3"/>
  <c r="D57" i="3" s="1"/>
  <c r="C54" i="3"/>
  <c r="C53" i="3" s="1"/>
  <c r="D54" i="3"/>
  <c r="D53" i="3" s="1"/>
  <c r="C45" i="3"/>
  <c r="C44" i="3" s="1"/>
  <c r="D45" i="3"/>
  <c r="D44" i="3" s="1"/>
  <c r="C37" i="3"/>
  <c r="D37" i="3"/>
  <c r="C35" i="3"/>
  <c r="D35" i="3"/>
  <c r="C25" i="3"/>
  <c r="D25" i="3"/>
  <c r="C19" i="3"/>
  <c r="D19" i="3"/>
  <c r="C15" i="3"/>
  <c r="D15" i="3"/>
  <c r="C12" i="3"/>
  <c r="D12" i="3"/>
  <c r="C10" i="3"/>
  <c r="D10" i="3"/>
  <c r="C7" i="3"/>
  <c r="D7" i="3"/>
  <c r="C88" i="10"/>
  <c r="D88" i="10"/>
  <c r="C84" i="10"/>
  <c r="E84" i="10"/>
  <c r="C52" i="10"/>
  <c r="C51" i="10" s="1"/>
  <c r="C59" i="10"/>
  <c r="D59" i="10"/>
  <c r="C47" i="10"/>
  <c r="C39" i="10"/>
  <c r="C27" i="10"/>
  <c r="C20" i="10"/>
  <c r="C54" i="10"/>
  <c r="D54" i="10"/>
  <c r="D51" i="10" s="1"/>
  <c r="C73" i="10"/>
  <c r="C72" i="10" s="1"/>
  <c r="D72" i="10"/>
  <c r="C77" i="10"/>
  <c r="D77" i="10"/>
  <c r="C86" i="10"/>
  <c r="D86" i="10"/>
  <c r="E429" i="3" l="1"/>
  <c r="E423" i="3" s="1"/>
  <c r="E373" i="3"/>
  <c r="E301" i="3"/>
  <c r="E309" i="3"/>
  <c r="G343" i="3"/>
  <c r="G341" i="3"/>
  <c r="G358" i="3"/>
  <c r="F358" i="3"/>
  <c r="G305" i="3"/>
  <c r="F305" i="3"/>
  <c r="G260" i="3"/>
  <c r="F260" i="3"/>
  <c r="F279" i="3"/>
  <c r="G279" i="3"/>
  <c r="G418" i="3"/>
  <c r="F418" i="3"/>
  <c r="F341" i="3"/>
  <c r="G328" i="3"/>
  <c r="F328" i="3"/>
  <c r="G310" i="3"/>
  <c r="F310" i="3"/>
  <c r="E458" i="3"/>
  <c r="E457" i="3" s="1"/>
  <c r="G459" i="3"/>
  <c r="F459" i="3"/>
  <c r="C454" i="3"/>
  <c r="G454" i="3" s="1"/>
  <c r="G455" i="3"/>
  <c r="G401" i="3"/>
  <c r="F401" i="3"/>
  <c r="G425" i="3"/>
  <c r="F425" i="3"/>
  <c r="G437" i="3"/>
  <c r="F437" i="3"/>
  <c r="G462" i="3"/>
  <c r="F462" i="3"/>
  <c r="E405" i="3"/>
  <c r="G406" i="3"/>
  <c r="F406" i="3"/>
  <c r="G374" i="3"/>
  <c r="G302" i="3"/>
  <c r="F302" i="3"/>
  <c r="E174" i="3"/>
  <c r="F175" i="3"/>
  <c r="G175" i="3"/>
  <c r="G382" i="3"/>
  <c r="E295" i="3"/>
  <c r="G296" i="3"/>
  <c r="F296" i="3"/>
  <c r="E345" i="3"/>
  <c r="F346" i="3"/>
  <c r="G346" i="3"/>
  <c r="G433" i="3"/>
  <c r="F433" i="3"/>
  <c r="C450" i="3"/>
  <c r="G450" i="3" s="1"/>
  <c r="G451" i="3"/>
  <c r="F427" i="3"/>
  <c r="G427" i="3"/>
  <c r="G446" i="3"/>
  <c r="F446" i="3"/>
  <c r="E410" i="3"/>
  <c r="G411" i="3"/>
  <c r="F411" i="3"/>
  <c r="E396" i="3"/>
  <c r="G397" i="3"/>
  <c r="G378" i="3"/>
  <c r="G319" i="3"/>
  <c r="F319" i="3"/>
  <c r="F307" i="3"/>
  <c r="G307" i="3"/>
  <c r="C465" i="3"/>
  <c r="G466" i="3"/>
  <c r="F166" i="3"/>
  <c r="G166" i="3"/>
  <c r="G253" i="3"/>
  <c r="F253" i="3"/>
  <c r="E114" i="3"/>
  <c r="G115" i="3"/>
  <c r="F231" i="3"/>
  <c r="G231" i="3"/>
  <c r="G430" i="3"/>
  <c r="F430" i="3"/>
  <c r="F450" i="3"/>
  <c r="G415" i="3"/>
  <c r="F415" i="3"/>
  <c r="G391" i="3"/>
  <c r="G330" i="3"/>
  <c r="F330" i="3"/>
  <c r="E335" i="3"/>
  <c r="G336" i="3"/>
  <c r="F336" i="3"/>
  <c r="F343" i="3"/>
  <c r="D373" i="3"/>
  <c r="D365" i="3" s="1"/>
  <c r="C366" i="3"/>
  <c r="G366" i="3" s="1"/>
  <c r="C252" i="3"/>
  <c r="C251" i="3" s="1"/>
  <c r="E340" i="3"/>
  <c r="E252" i="3"/>
  <c r="C357" i="3"/>
  <c r="C356" i="3" s="1"/>
  <c r="C340" i="3"/>
  <c r="C300" i="3" s="1"/>
  <c r="C299" i="3" s="1"/>
  <c r="E424" i="3"/>
  <c r="D252" i="3"/>
  <c r="D251" i="3" s="1"/>
  <c r="D340" i="3"/>
  <c r="D309" i="3"/>
  <c r="E414" i="3"/>
  <c r="D414" i="3"/>
  <c r="D413" i="3" s="1"/>
  <c r="D457" i="3"/>
  <c r="D429" i="3"/>
  <c r="D424" i="3"/>
  <c r="C424" i="3"/>
  <c r="C414" i="3"/>
  <c r="C413" i="3" s="1"/>
  <c r="D78" i="3"/>
  <c r="D61" i="3"/>
  <c r="D56" i="3" s="1"/>
  <c r="D6" i="3"/>
  <c r="C78" i="3"/>
  <c r="C457" i="3"/>
  <c r="C429" i="3"/>
  <c r="D71" i="3"/>
  <c r="C71" i="3"/>
  <c r="C61" i="3"/>
  <c r="C56" i="3" s="1"/>
  <c r="D14" i="3"/>
  <c r="C14" i="3"/>
  <c r="C6" i="3"/>
  <c r="D76" i="10"/>
  <c r="D71" i="10" s="1"/>
  <c r="C76" i="10"/>
  <c r="C71" i="10" s="1"/>
  <c r="B18" i="8" s="1"/>
  <c r="C67" i="10"/>
  <c r="C66" i="10" s="1"/>
  <c r="D67" i="10"/>
  <c r="C57" i="10"/>
  <c r="C56" i="10" s="1"/>
  <c r="D57" i="10"/>
  <c r="C63" i="10"/>
  <c r="C62" i="10" s="1"/>
  <c r="D63" i="10"/>
  <c r="C37" i="10"/>
  <c r="E7" i="10"/>
  <c r="C7" i="10"/>
  <c r="D7" i="10"/>
  <c r="C10" i="10"/>
  <c r="D10" i="10"/>
  <c r="C12" i="10"/>
  <c r="D12" i="10"/>
  <c r="C15" i="10"/>
  <c r="D15" i="10"/>
  <c r="D20" i="10"/>
  <c r="D27" i="10"/>
  <c r="D37" i="10"/>
  <c r="D39" i="10"/>
  <c r="C46" i="10"/>
  <c r="D47" i="10"/>
  <c r="E300" i="3" l="1"/>
  <c r="D6" i="10"/>
  <c r="D14" i="10"/>
  <c r="D66" i="10"/>
  <c r="D5" i="10" s="1"/>
  <c r="D62" i="10"/>
  <c r="D56" i="10"/>
  <c r="D46" i="10"/>
  <c r="C423" i="3"/>
  <c r="C422" i="3" s="1"/>
  <c r="C364" i="3"/>
  <c r="G340" i="3"/>
  <c r="E251" i="3"/>
  <c r="G252" i="3"/>
  <c r="F252" i="3"/>
  <c r="G309" i="3"/>
  <c r="F309" i="3"/>
  <c r="G345" i="3"/>
  <c r="F345" i="3"/>
  <c r="G174" i="3"/>
  <c r="F174" i="3"/>
  <c r="G405" i="3"/>
  <c r="F405" i="3"/>
  <c r="C464" i="3"/>
  <c r="G464" i="3" s="1"/>
  <c r="G465" i="3"/>
  <c r="E365" i="3"/>
  <c r="G373" i="3"/>
  <c r="G396" i="3"/>
  <c r="G457" i="3"/>
  <c r="F457" i="3"/>
  <c r="G295" i="3"/>
  <c r="F295" i="3"/>
  <c r="G424" i="3"/>
  <c r="F424" i="3"/>
  <c r="E413" i="3"/>
  <c r="G414" i="3"/>
  <c r="F414" i="3"/>
  <c r="G429" i="3"/>
  <c r="F429" i="3"/>
  <c r="G301" i="3"/>
  <c r="F301" i="3"/>
  <c r="G410" i="3"/>
  <c r="F410" i="3"/>
  <c r="G458" i="3"/>
  <c r="F458" i="3"/>
  <c r="E356" i="3"/>
  <c r="G357" i="3"/>
  <c r="F357" i="3"/>
  <c r="G335" i="3"/>
  <c r="F335" i="3"/>
  <c r="F340" i="3"/>
  <c r="D300" i="3"/>
  <c r="D299" i="3" s="1"/>
  <c r="D5" i="3"/>
  <c r="D4" i="3" s="1"/>
  <c r="D364" i="3"/>
  <c r="D423" i="3"/>
  <c r="D422" i="3" s="1"/>
  <c r="D70" i="3"/>
  <c r="D69" i="3" s="1"/>
  <c r="C70" i="3"/>
  <c r="C69" i="3" s="1"/>
  <c r="C5" i="3"/>
  <c r="C4" i="3" s="1"/>
  <c r="C14" i="10"/>
  <c r="C6" i="10"/>
  <c r="E72" i="3"/>
  <c r="E74" i="3"/>
  <c r="E76" i="3"/>
  <c r="E83" i="3"/>
  <c r="E85" i="3"/>
  <c r="E92" i="3"/>
  <c r="E96" i="3"/>
  <c r="E104" i="3"/>
  <c r="E15" i="3"/>
  <c r="E7" i="3"/>
  <c r="E10" i="3"/>
  <c r="E12" i="3"/>
  <c r="E19" i="3"/>
  <c r="E35" i="3"/>
  <c r="E37" i="3"/>
  <c r="E45" i="3"/>
  <c r="E49" i="3"/>
  <c r="E54" i="3"/>
  <c r="E58" i="3"/>
  <c r="E62" i="3"/>
  <c r="E67" i="3"/>
  <c r="E77" i="10"/>
  <c r="E67" i="10"/>
  <c r="E63" i="10"/>
  <c r="E47" i="10"/>
  <c r="E27" i="10"/>
  <c r="E20" i="10"/>
  <c r="E15" i="10"/>
  <c r="E10" i="10"/>
  <c r="F67" i="10" l="1"/>
  <c r="G67" i="10"/>
  <c r="E299" i="3"/>
  <c r="G299" i="3" s="1"/>
  <c r="E66" i="10"/>
  <c r="E62" i="10"/>
  <c r="C18" i="8"/>
  <c r="G356" i="3"/>
  <c r="F356" i="3"/>
  <c r="E44" i="3"/>
  <c r="E422" i="3"/>
  <c r="G423" i="3"/>
  <c r="F423" i="3"/>
  <c r="G365" i="3"/>
  <c r="F365" i="3"/>
  <c r="E95" i="3"/>
  <c r="G96" i="3"/>
  <c r="F96" i="3"/>
  <c r="F109" i="3"/>
  <c r="G109" i="3"/>
  <c r="G413" i="3"/>
  <c r="F413" i="3"/>
  <c r="G112" i="3"/>
  <c r="F112" i="3"/>
  <c r="E103" i="3"/>
  <c r="G104" i="3"/>
  <c r="F104" i="3"/>
  <c r="F101" i="3"/>
  <c r="G101" i="3"/>
  <c r="E57" i="3"/>
  <c r="E53" i="3"/>
  <c r="E364" i="3"/>
  <c r="G251" i="3"/>
  <c r="F251" i="3"/>
  <c r="G300" i="3"/>
  <c r="F300" i="3"/>
  <c r="C469" i="3"/>
  <c r="E61" i="3"/>
  <c r="C5" i="10"/>
  <c r="E6" i="3"/>
  <c r="E78" i="3"/>
  <c r="E71" i="3"/>
  <c r="E14" i="3"/>
  <c r="G78" i="3" l="1"/>
  <c r="F78" i="3"/>
  <c r="G66" i="10"/>
  <c r="F66" i="10"/>
  <c r="C91" i="10"/>
  <c r="B17" i="8"/>
  <c r="D91" i="10"/>
  <c r="C17" i="8"/>
  <c r="F95" i="3"/>
  <c r="G95" i="3"/>
  <c r="G100" i="3"/>
  <c r="F100" i="3"/>
  <c r="G422" i="3"/>
  <c r="F422" i="3"/>
  <c r="E56" i="3"/>
  <c r="F103" i="3"/>
  <c r="G103" i="3"/>
  <c r="G108" i="3"/>
  <c r="F108" i="3"/>
  <c r="G364" i="3"/>
  <c r="F364" i="3"/>
  <c r="F299" i="3"/>
  <c r="D469" i="3"/>
  <c r="E70" i="3"/>
  <c r="E5" i="3"/>
  <c r="E46" i="10"/>
  <c r="E88" i="10"/>
  <c r="E86" i="10"/>
  <c r="E73" i="10"/>
  <c r="E59" i="10"/>
  <c r="E57" i="10"/>
  <c r="E54" i="10"/>
  <c r="E51" i="10" s="1"/>
  <c r="E37" i="10"/>
  <c r="E12" i="10"/>
  <c r="C16" i="8" l="1"/>
  <c r="B16" i="8"/>
  <c r="F70" i="3"/>
  <c r="G70" i="3"/>
  <c r="G73" i="10"/>
  <c r="F73" i="10"/>
  <c r="E72" i="10"/>
  <c r="E76" i="10"/>
  <c r="E56" i="10"/>
  <c r="E14" i="10"/>
  <c r="E6" i="10"/>
  <c r="G107" i="3"/>
  <c r="F107" i="3"/>
  <c r="E69" i="3"/>
  <c r="E4" i="3"/>
  <c r="F69" i="3" l="1"/>
  <c r="G69" i="3"/>
  <c r="G72" i="10"/>
  <c r="F72" i="10"/>
  <c r="E71" i="10"/>
  <c r="E5" i="10"/>
  <c r="E469" i="3"/>
  <c r="G469" i="3" s="1"/>
  <c r="C24" i="7"/>
  <c r="C36" i="7"/>
  <c r="D36" i="7"/>
  <c r="C34" i="7"/>
  <c r="D34" i="7"/>
  <c r="C31" i="7"/>
  <c r="D31" i="7"/>
  <c r="D24" i="7"/>
  <c r="C21" i="7"/>
  <c r="D21" i="7"/>
  <c r="C18" i="7"/>
  <c r="D18" i="7"/>
  <c r="C12" i="7"/>
  <c r="D12" i="7"/>
  <c r="C10" i="7"/>
  <c r="D10" i="7"/>
  <c r="C7" i="7"/>
  <c r="D7" i="7"/>
  <c r="D12" i="9"/>
  <c r="G13" i="9"/>
  <c r="F13" i="9"/>
  <c r="E12" i="9"/>
  <c r="C12" i="9"/>
  <c r="E34" i="7"/>
  <c r="F34" i="7" s="1"/>
  <c r="E31" i="7"/>
  <c r="E24" i="7"/>
  <c r="F24" i="7" s="1"/>
  <c r="E21" i="7"/>
  <c r="D18" i="8" l="1"/>
  <c r="F18" i="8" s="1"/>
  <c r="F71" i="10"/>
  <c r="G71" i="10"/>
  <c r="F5" i="10"/>
  <c r="G5" i="10"/>
  <c r="F12" i="9"/>
  <c r="G36" i="7"/>
  <c r="G34" i="7"/>
  <c r="G31" i="7"/>
  <c r="G24" i="7"/>
  <c r="G21" i="7"/>
  <c r="E18" i="8"/>
  <c r="D16" i="8"/>
  <c r="F16" i="8" s="1"/>
  <c r="E91" i="10"/>
  <c r="C38" i="7"/>
  <c r="G12" i="9"/>
  <c r="F469" i="3"/>
  <c r="D38" i="7"/>
  <c r="E18" i="7"/>
  <c r="F18" i="7" s="1"/>
  <c r="E12" i="7"/>
  <c r="E10" i="7"/>
  <c r="E7" i="7"/>
  <c r="G12" i="7" l="1"/>
  <c r="F12" i="7"/>
  <c r="F7" i="7"/>
  <c r="E38" i="7"/>
  <c r="F38" i="7" s="1"/>
  <c r="G91" i="10"/>
  <c r="F91" i="10"/>
  <c r="G18" i="7"/>
  <c r="G10" i="7"/>
  <c r="G7" i="7"/>
  <c r="C6" i="7"/>
  <c r="F17" i="8"/>
  <c r="E17" i="8"/>
  <c r="E16" i="8"/>
  <c r="D6" i="7"/>
  <c r="C19" i="9"/>
  <c r="C18" i="9" s="1"/>
  <c r="C42" i="9"/>
  <c r="C41" i="9" s="1"/>
  <c r="B15" i="8" s="1"/>
  <c r="D42" i="9"/>
  <c r="D41" i="9" s="1"/>
  <c r="C15" i="8" s="1"/>
  <c r="E42" i="9"/>
  <c r="E41" i="9" s="1"/>
  <c r="D15" i="8" s="1"/>
  <c r="C37" i="9"/>
  <c r="C36" i="9" s="1"/>
  <c r="D37" i="9"/>
  <c r="D36" i="9" s="1"/>
  <c r="C33" i="9"/>
  <c r="C32" i="9" s="1"/>
  <c r="D33" i="9"/>
  <c r="D32" i="9" s="1"/>
  <c r="D19" i="9"/>
  <c r="D18" i="9" s="1"/>
  <c r="C27" i="9"/>
  <c r="C26" i="9" s="1"/>
  <c r="D27" i="9"/>
  <c r="D26" i="9" s="1"/>
  <c r="G38" i="7" l="1"/>
  <c r="E6" i="7"/>
  <c r="F6" i="7" s="1"/>
  <c r="D6" i="9"/>
  <c r="C6" i="9"/>
  <c r="G6" i="7" l="1"/>
  <c r="C5" i="9"/>
  <c r="C45" i="9" s="1"/>
  <c r="D5" i="9"/>
  <c r="E24" i="9"/>
  <c r="F24" i="9" s="1"/>
  <c r="E27" i="9"/>
  <c r="G27" i="9" s="1"/>
  <c r="E30" i="9"/>
  <c r="G30" i="9" s="1"/>
  <c r="E33" i="9"/>
  <c r="F33" i="9" s="1"/>
  <c r="E37" i="9"/>
  <c r="E39" i="9"/>
  <c r="G39" i="9" s="1"/>
  <c r="E19" i="9"/>
  <c r="F19" i="9" s="1"/>
  <c r="E14" i="9"/>
  <c r="F14" i="9" s="1"/>
  <c r="E7" i="9"/>
  <c r="G7" i="9" s="1"/>
  <c r="G10" i="9"/>
  <c r="G15" i="9"/>
  <c r="G16" i="9"/>
  <c r="G20" i="9"/>
  <c r="G22" i="9"/>
  <c r="G25" i="9"/>
  <c r="G28" i="9"/>
  <c r="G29" i="9"/>
  <c r="G31" i="9"/>
  <c r="G34" i="9"/>
  <c r="G40" i="9"/>
  <c r="G44" i="9"/>
  <c r="F10" i="9"/>
  <c r="F15" i="9"/>
  <c r="F16" i="9"/>
  <c r="F20" i="9"/>
  <c r="F25" i="9"/>
  <c r="F28" i="9"/>
  <c r="F29" i="9"/>
  <c r="F31" i="9"/>
  <c r="F34" i="9"/>
  <c r="C14" i="8" l="1"/>
  <c r="D45" i="9"/>
  <c r="E36" i="9"/>
  <c r="G36" i="9" s="1"/>
  <c r="G24" i="9"/>
  <c r="F27" i="9"/>
  <c r="E23" i="9"/>
  <c r="G23" i="9" s="1"/>
  <c r="E6" i="9"/>
  <c r="E32" i="9"/>
  <c r="G33" i="9"/>
  <c r="E26" i="9"/>
  <c r="F26" i="9" s="1"/>
  <c r="E18" i="9"/>
  <c r="B14" i="8"/>
  <c r="F30" i="9"/>
  <c r="G19" i="9"/>
  <c r="G14" i="9"/>
  <c r="F7" i="9"/>
  <c r="C13" i="8" l="1"/>
  <c r="C19" i="8" s="1"/>
  <c r="E5" i="9"/>
  <c r="E45" i="9" s="1"/>
  <c r="B13" i="8"/>
  <c r="B19" i="8" s="1"/>
  <c r="F23" i="9"/>
  <c r="G6" i="9"/>
  <c r="F6" i="9"/>
  <c r="G32" i="9"/>
  <c r="F32" i="9"/>
  <c r="G26" i="9"/>
  <c r="F18" i="9"/>
  <c r="G18" i="9"/>
  <c r="G5" i="9" l="1"/>
  <c r="F5" i="9"/>
  <c r="D13" i="8"/>
  <c r="E13" i="8" s="1"/>
  <c r="D14" i="8"/>
  <c r="F14" i="8" s="1"/>
  <c r="G45" i="9" l="1"/>
  <c r="F45" i="9"/>
  <c r="E14" i="8"/>
  <c r="D19" i="8"/>
  <c r="F13" i="8"/>
  <c r="E19" i="8" l="1"/>
  <c r="F19" i="8"/>
</calcChain>
</file>

<file path=xl/sharedStrings.xml><?xml version="1.0" encoding="utf-8"?>
<sst xmlns="http://schemas.openxmlformats.org/spreadsheetml/2006/main" count="2379" uniqueCount="452">
  <si>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</si>
  <si>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</si>
  <si>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</si>
  <si>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</si>
  <si>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</si>
  <si>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</si>
  <si>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</si>
  <si>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</si>
  <si>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</si>
  <si>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</si>
  <si>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</si>
  <si>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</si>
  <si>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</si>
  <si>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</si>
  <si>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</si>
  <si>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</si>
  <si>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Opći prihodi i primici</t>
  </si>
  <si>
    <t>Vlastiti prihodi</t>
  </si>
  <si>
    <t>3121 OSTALI RASHODI ZA ZAPOSLENE</t>
  </si>
  <si>
    <t>3132 DOPRINOSI ZA OBVEZNO ZDRAVSTVENO OSIGURANJE</t>
  </si>
  <si>
    <t>3133 DOPRINOSI ZA OBVEZNO OSIGURANJE U SLUČAJU NEZAPOSLENOSTI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</si>
  <si>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</si>
  <si>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</si>
  <si>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</si>
  <si>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</si>
  <si>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3231 Usluge telefona, pošte i prijevoza</t>
  </si>
  <si>
    <t>3235 Zakupnine i najamnine</t>
  </si>
  <si>
    <t>3237 Intelektualne i osobne usluge</t>
  </si>
  <si>
    <t>3239 Ostale usluge</t>
  </si>
  <si>
    <t>3293 Reprezentacija</t>
  </si>
  <si>
    <t>3295 Pristojbe i naknade</t>
  </si>
  <si>
    <t>3432 Negativne tečajne razlike i razlike zbog primjene valutne klauzule</t>
  </si>
  <si>
    <t>3721 Naknade građanima i kućanstvima u novcu</t>
  </si>
  <si>
    <t>Ostale pomoći i darovnice (52)</t>
  </si>
  <si>
    <t>4221 Uredska oprema i namještaj</t>
  </si>
  <si>
    <t>23705 VISOKO OBRAZOVANJE</t>
  </si>
  <si>
    <t>A6210 REDOVNA DJELATNOST-MZOS</t>
  </si>
  <si>
    <t>3236 Zdravstvene i veterinarske usluge</t>
  </si>
  <si>
    <t>A621002 REDOVNA DJELATNOST SVEUČILIŠTA U RIJECI-ViNP</t>
  </si>
  <si>
    <t>Ostali prihodi za posebne namjene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</si>
  <si>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</si>
  <si>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</si>
  <si>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</si>
  <si>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</si>
  <si>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3232 Usluge tekućeg i investicijskog održavanja</t>
  </si>
  <si>
    <t>3233 Usluge promidžbe i informiranja</t>
  </si>
  <si>
    <t>3234 Komunalne usluge</t>
  </si>
  <si>
    <t>3238 Računalne usluge</t>
  </si>
  <si>
    <t>Donacije (6)</t>
  </si>
  <si>
    <t>3241 Naknade troškova osobama izvan radnog odnosa</t>
  </si>
  <si>
    <t>3292 Premije osiguranja</t>
  </si>
  <si>
    <t>3294 Članarine</t>
  </si>
  <si>
    <t>3299 Ostali nespomenuti rashodi poslovanja</t>
  </si>
  <si>
    <t>3431 Bankarske usluge i usluge platnog prometa</t>
  </si>
  <si>
    <t>3434 Ostali nespomenuti financijski rashodi</t>
  </si>
  <si>
    <t>3691 Prijenosi između pror. korisnika istog proračuna</t>
  </si>
  <si>
    <t>3722 Naknade građanima i kućanstvima u naravi</t>
  </si>
  <si>
    <t>3811 Tekuće donacije u novcu</t>
  </si>
  <si>
    <t>3831 Naknade šteta pravnim i fizičkim osobama</t>
  </si>
  <si>
    <t>4123 Licence</t>
  </si>
  <si>
    <t>Prodaja ili zamjena nefinancijske imovine (7)</t>
  </si>
  <si>
    <t>4222 Komunikacijska oprema</t>
  </si>
  <si>
    <t>4223 Oprema za održavanje i zaštitu</t>
  </si>
  <si>
    <t>4224 Medicinska i laboratorijska oprema</t>
  </si>
  <si>
    <t>4225 Instrumenti, uređaji i strojevi</t>
  </si>
  <si>
    <t>4227 Uređaji, strojevi i oprema za ostale namjene</t>
  </si>
  <si>
    <t>4233 Prijevozna sredstva u pomorskom i riječnom prometu</t>
  </si>
  <si>
    <t>4241 Knjige</t>
  </si>
  <si>
    <t>4264 Ostala nematerijalna proizvedena imovina</t>
  </si>
  <si>
    <t>A622122 PROGRAMSKO FINANCIRANJE JAVNIH VISOKIH UČILIŠTA</t>
  </si>
  <si>
    <t>238 ZNANOST I TEHNOLOŠKI RAZVOJ</t>
  </si>
  <si>
    <t>23801 ULAGANJE U ZNANSTVENO ISTRAŽIVAČKU DJELATNOST</t>
  </si>
  <si>
    <t>A622003 PROGRAMI I PROJEKTI ZNANSTVENOISTRAŽIVAČKE DJELATNOSTI</t>
  </si>
  <si>
    <t>A622004 IZDAVANJE DOMAĆIH ZNANSTVENIH ČASOPISA</t>
  </si>
  <si>
    <t>A622005 Organiziranje i održavanje znanstvenih skupova</t>
  </si>
  <si>
    <t>A622006 IZDAVANJE ZNANSTVENIH UDŽBENIKA</t>
  </si>
  <si>
    <t>FINANCIJSKI PLAN 2017.</t>
  </si>
  <si>
    <t>REALIZACIJA 2017.</t>
  </si>
  <si>
    <t>Row Labels</t>
  </si>
  <si>
    <t>Sum of Planirani iznos2</t>
  </si>
  <si>
    <t>Sum of Realizirani iznos2</t>
  </si>
  <si>
    <t>Grand Total</t>
  </si>
  <si>
    <t>Sveučilište u Rijeci</t>
  </si>
  <si>
    <t>I. OPĆI DIO</t>
  </si>
  <si>
    <t>PRIHODI/RASHODI</t>
  </si>
  <si>
    <t>Indeks          (4/3)</t>
  </si>
  <si>
    <t>Indeks          (4/2)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</si>
  <si>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</si>
  <si>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</si>
  <si>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</si>
  <si>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</si>
  <si>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</si>
  <si>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</si>
  <si>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</si>
  <si>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Prihodi poslovanja i prihodi od prodaje nefinancije imovine ostvareni su kako slijedi:</t>
  </si>
  <si>
    <t>Konto</t>
  </si>
  <si>
    <t>Naziv prihoda</t>
  </si>
  <si>
    <t>Indeks                (5/4)</t>
  </si>
  <si>
    <t>Indeks (5/3)</t>
  </si>
  <si>
    <t>Prihodi poslovanja</t>
  </si>
  <si>
    <t>Pomoći iz inozemstva i od subjekata unutar općeg proračuna</t>
  </si>
  <si>
    <t>Pomoći od međunarodnih organizacija, te institucija i tijela EU</t>
  </si>
  <si>
    <t>Tekuće pomoći od međunarodnih organizacija</t>
  </si>
  <si>
    <t>Kapitalne pomoći od međunarodnih organizacija</t>
  </si>
  <si>
    <t>-</t>
  </si>
  <si>
    <t>Tekuće pomoći od institucija i tijela  EU</t>
  </si>
  <si>
    <t>Kapitalne pomoći od institucija i tijela  EU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</si>
  <si>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</si>
  <si>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</si>
  <si>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</si>
  <si>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Kapitalni prijenosi od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</si>
  <si>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</si>
  <si>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</si>
  <si>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</si>
  <si>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</si>
  <si>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</si>
  <si>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upravnih i administrativnih pristojbi, pristojbi po posebnim propisima i naknada</t>
  </si>
  <si>
    <t>Prihodi po posebnim propisima</t>
  </si>
  <si>
    <t>Ostali nespomenuti prihodi</t>
  </si>
  <si>
    <t>Prihod od prodaje proizvoda i robe, te pruženih usluga i prihodi od donacija</t>
  </si>
  <si>
    <t>Prihodi od prodaje proizvoda i robe, te pruženih usluga</t>
  </si>
  <si>
    <t>Prihodi od prodanih proizvoda</t>
  </si>
  <si>
    <t>Prihodi od pruženih usluga</t>
  </si>
  <si>
    <t>Donacije od fizičkih i pravnih osoba izvan općeg proračuna</t>
  </si>
  <si>
    <t>Tekuće donacije</t>
  </si>
  <si>
    <t>Prihodi od nadležnog proračuna i HZZO-a temeljem ugovornih obveza</t>
  </si>
  <si>
    <t>Prihodi iz nadležnog proračuna za financiranje redovne djelatnosti proračunskih korisnika</t>
  </si>
  <si>
    <t>Prihodi za financiranje rashoda poslovanja</t>
  </si>
  <si>
    <t>Prihodi za financiranje kapitalnih ulaganja</t>
  </si>
  <si>
    <t>Kazne, upravne mjere i ostali prihodi</t>
  </si>
  <si>
    <t>Kazne i upravne mjere</t>
  </si>
  <si>
    <t>Ostale kazne</t>
  </si>
  <si>
    <t>Ostali prihodi</t>
  </si>
  <si>
    <t>Prihodi od prodaje nefinancijske imovine</t>
  </si>
  <si>
    <t>Prihodi od prodaje dugotrajne proizvedne imovine</t>
  </si>
  <si>
    <t>UKUPNO:</t>
  </si>
  <si>
    <t>II. POSEBNI DIO</t>
  </si>
  <si>
    <t>Prihodi poslovanja i prihodi od prodaje nefinancijske imovine ostvareni su prema izvorima financiranja kako slijedi:</t>
  </si>
  <si>
    <t>PRIHODI/IZVOR FINANCIRANJA</t>
  </si>
  <si>
    <t>Indeks                (5/3)</t>
  </si>
  <si>
    <t>Indeks (5/4)</t>
  </si>
  <si>
    <t>Opći prihodi i primici (11)</t>
  </si>
  <si>
    <t>Prihodi iz nadležnog proračuna za kapitalna ulaganja</t>
  </si>
  <si>
    <t>Nacionalno sufinanciranje (12)</t>
  </si>
  <si>
    <t>Prihodi za financiranje rashoda poslovanja - nacionalno sufinanciranje EU projekata</t>
  </si>
  <si>
    <t>Vlastiti prihodi (31)</t>
  </si>
  <si>
    <t>Prihodi od prodanih proizvoda (knjige)</t>
  </si>
  <si>
    <t>Ostali prihodi za posebne namjene (43)</t>
  </si>
  <si>
    <t>Ostali nespomenuti prihodi (školarine i HRZZ projekt)</t>
  </si>
  <si>
    <t>Pomoći EU  (51)</t>
  </si>
  <si>
    <t>Kapitalne pomoći od institucija i tijela EU</t>
  </si>
  <si>
    <t>Tekući prijenosi temeljem EU sredstava</t>
  </si>
  <si>
    <t>Kapitalni prijenosi temeljem EU sredstava</t>
  </si>
  <si>
    <t>Pomoći - Europski socijalni fond (561)</t>
  </si>
  <si>
    <t>Tekuće pomoći od institucija i tijela  ESF</t>
  </si>
  <si>
    <t>Kapitalne pomoći od institucija i tijela   ESF</t>
  </si>
  <si>
    <t>Rashodi poslovanja i rashodi za nabavu nefinancijske imovine izvršeni su kako slijedi:</t>
  </si>
  <si>
    <t>Naziv rashoda</t>
  </si>
  <si>
    <t>Rashodi poslovanja</t>
  </si>
  <si>
    <t>Rashodi za zaposlene</t>
  </si>
  <si>
    <t>Plaće (Bruto)</t>
  </si>
  <si>
    <t>Plaće za redovan rad</t>
  </si>
  <si>
    <t>Ostale plaće u naravi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</si>
  <si>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</si>
  <si>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</si>
  <si>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</si>
  <si>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</si>
  <si>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</si>
  <si>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</si>
  <si>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</si>
  <si>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</si>
  <si>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</si>
  <si>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</si>
  <si>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</si>
  <si>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</si>
  <si>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</si>
  <si>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</si>
  <si>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</si>
  <si>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</si>
  <si>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</si>
  <si>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</si>
  <si>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</si>
  <si>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</si>
  <si>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</si>
  <si>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</si>
  <si>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</si>
  <si>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</si>
  <si>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</si>
  <si>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</si>
  <si>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</si>
  <si>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</si>
  <si>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</si>
  <si>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</si>
  <si>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</si>
  <si>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</si>
  <si>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</si>
  <si>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</si>
  <si>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</si>
  <si>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</si>
  <si>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</si>
  <si>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Subvencije trgovačkim društvima </t>
  </si>
  <si>
    <t>Pomoći dane u inozemstvo i unutar općeg proračuna</t>
  </si>
  <si>
    <t>Tekuće pomoći inozemnim vladama</t>
  </si>
  <si>
    <t>Prijenosi između pror. korisnika istog proračuna</t>
  </si>
  <si>
    <t>Prijenosi temeljem EU sredstava</t>
  </si>
  <si>
    <t>Naknade građanima i kućanstvima na temelju osiguranja i druge naknade</t>
  </si>
  <si>
    <t>Naknade građanima i kućanstvima u novcu</t>
  </si>
  <si>
    <t>Ostali rashodi</t>
  </si>
  <si>
    <t>Tekuće donacije u novcu</t>
  </si>
  <si>
    <t>Tekuće donacije u naravi</t>
  </si>
  <si>
    <t>Tekuće donacije EU sredstava</t>
  </si>
  <si>
    <t>Rashodi za nabavu nefinancijske imovine</t>
  </si>
  <si>
    <t>Rashodi za nabavu neproizvedene nefinancijske imovine</t>
  </si>
  <si>
    <t>Nematerijalna imovina</t>
  </si>
  <si>
    <t>Licence</t>
  </si>
  <si>
    <t>Ulaganje u tuđu imovinu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</si>
  <si>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</si>
  <si>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</si>
  <si>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</si>
  <si>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</si>
  <si>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</si>
  <si>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</si>
  <si>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</si>
  <si>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</si>
  <si>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</si>
  <si>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Kombi vozila</t>
  </si>
  <si>
    <t>Knjige, umjetnička djela i ostale izložbene vrijednosti</t>
  </si>
  <si>
    <t>Knjige</t>
  </si>
  <si>
    <t>Nematerijalna proizvedna imovina</t>
  </si>
  <si>
    <t>Ulaganje u računalne programe</t>
  </si>
  <si>
    <t>Umjetnička, literarna i znanstvena djela</t>
  </si>
  <si>
    <t>Rashodi poslovanja i rashodi za nabavu nefinancijske imovine izvršeni su prema izvorima financiranja kako slijedi:</t>
  </si>
  <si>
    <t>RASHODI/IZVOR FINANCIRANJA</t>
  </si>
  <si>
    <t>RASHODI POSLOVANJA</t>
  </si>
  <si>
    <t>Plaće</t>
  </si>
  <si>
    <t xml:space="preserve"> Službena, radna i zaštitna odjeća i obuća</t>
  </si>
  <si>
    <t>Naknade građanima</t>
  </si>
  <si>
    <t>Naknade građanima i kućanstvima</t>
  </si>
  <si>
    <t>Znanstvena i laboratorijska oprema</t>
  </si>
  <si>
    <t xml:space="preserve">Plaće za redovan rad  </t>
  </si>
  <si>
    <t>Materijal za tekuće i investicijsko održavanje</t>
  </si>
  <si>
    <t>Pomoći dane u inozemstvo i izvan općeg proračuna</t>
  </si>
  <si>
    <t>Tekuće donacije iz EU sredstava</t>
  </si>
  <si>
    <t>Rashodi za nabavu neproizvedene dugotrajne imovine</t>
  </si>
  <si>
    <t>Ulaganja u tuđu imovinu</t>
  </si>
  <si>
    <t xml:space="preserve">Prijevozna sredstva </t>
  </si>
  <si>
    <t>Nematerijalna proizvedena imovina</t>
  </si>
  <si>
    <t>Subvencije</t>
  </si>
  <si>
    <t>Subvencije trgovakčim društvima, poljoprivrednicima i obrtnicima temeljem EU sredstava</t>
  </si>
  <si>
    <t>Pomoći inozemnim vladama</t>
  </si>
  <si>
    <t>Prijenosi EU sredstava</t>
  </si>
  <si>
    <t>Tekući prijenosi EU sredstava</t>
  </si>
  <si>
    <t>Plaće u naravi</t>
  </si>
  <si>
    <t>Ostale naknade građainma i kućanstvima iz proračuna</t>
  </si>
  <si>
    <t xml:space="preserve"> Naknade građanima i kućanstvima u novcu</t>
  </si>
  <si>
    <t>Materija za tekuće i investicijskog održavanje</t>
  </si>
  <si>
    <t>Subvencije trgovačkim društvima, zadrugama, poljoprivrednicima i obrtnicima iz EU sredstava</t>
  </si>
  <si>
    <t>Subvencije trgovačkim društvima</t>
  </si>
  <si>
    <t>Prijenosi između pror. korisnika istog proračuna temelje EU sredstava</t>
  </si>
  <si>
    <t>Tekuće donacije temeljem EU sredstava</t>
  </si>
  <si>
    <t xml:space="preserve"> Službena putovanja</t>
  </si>
  <si>
    <t>Članarina</t>
  </si>
  <si>
    <t xml:space="preserve"> Knjige</t>
  </si>
  <si>
    <t xml:space="preserve"> Uredska oprema i namještaj</t>
  </si>
  <si>
    <t>UKUPNO</t>
  </si>
  <si>
    <t>Rashodi poslovanja i rashodi za nabavu nefinancijske imovine izvršeni  su po aktivnostima i programima kako slijedi:</t>
  </si>
  <si>
    <t>Aktivnost/Izvor financiranja</t>
  </si>
  <si>
    <t xml:space="preserve"> Ostali nespomenuti rashodi poslovanja</t>
  </si>
  <si>
    <t>Naknade građanima u kućanstvu i novcu</t>
  </si>
  <si>
    <t>K679106 OP UČINKOVITI LJUDSKI POTENCIJALI 2014-2020. PRIORITET 3</t>
  </si>
  <si>
    <t>3111</t>
  </si>
  <si>
    <t>3132</t>
  </si>
  <si>
    <t>3213</t>
  </si>
  <si>
    <t>3221</t>
  </si>
  <si>
    <t>3235</t>
  </si>
  <si>
    <t>3237</t>
  </si>
  <si>
    <t>3238</t>
  </si>
  <si>
    <t>3239</t>
  </si>
  <si>
    <t>3293</t>
  </si>
  <si>
    <t>3295</t>
  </si>
  <si>
    <t>3299</t>
  </si>
  <si>
    <t>3431</t>
  </si>
  <si>
    <t>3211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</si>
  <si>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</si>
  <si>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</si>
  <si>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</si>
  <si>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</si>
  <si>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</si>
  <si>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Ostvareni prihodi</t>
  </si>
  <si>
    <t>% INDEX</t>
  </si>
  <si>
    <t>Obračunati rashodi</t>
  </si>
  <si>
    <t>Razlika prihodi - rashodi</t>
  </si>
  <si>
    <t>3 = 2/1  *100</t>
  </si>
  <si>
    <t>5 = 4/1 *100</t>
  </si>
  <si>
    <t>1</t>
  </si>
  <si>
    <t>2</t>
  </si>
  <si>
    <t>4</t>
  </si>
  <si>
    <t>6 = 2-4</t>
  </si>
  <si>
    <t>Svi izvori</t>
  </si>
  <si>
    <t>1.</t>
  </si>
  <si>
    <t>OPĆI PRIHODI I PRIMICI</t>
  </si>
  <si>
    <t>1.2.</t>
  </si>
  <si>
    <t>NACIONALNO SUFINANCIRANJE  EU PROJEKATA</t>
  </si>
  <si>
    <t>3.</t>
  </si>
  <si>
    <t>VLASTITI PRIHODI</t>
  </si>
  <si>
    <t>4.</t>
  </si>
  <si>
    <t>PRIHODI ZA POSEBNE NAMJENE</t>
  </si>
  <si>
    <t>5.</t>
  </si>
  <si>
    <t>POMOĆI</t>
  </si>
  <si>
    <t>5.1.</t>
  </si>
  <si>
    <t>Pomoći EU - izvor 51</t>
  </si>
  <si>
    <t>5.2.</t>
  </si>
  <si>
    <t>Ostale pomoći  - izvor 52</t>
  </si>
  <si>
    <t>5.3.</t>
  </si>
  <si>
    <t>ESF - izvor 561</t>
  </si>
  <si>
    <t>6.</t>
  </si>
  <si>
    <t>DONACIJE</t>
  </si>
  <si>
    <t>15557 pogrešno knjiženo na 52, a mt 69</t>
  </si>
  <si>
    <t>7.</t>
  </si>
  <si>
    <t>PRIHODI OD PRODAJE NEFIN. IMOVINE</t>
  </si>
  <si>
    <t>8.</t>
  </si>
  <si>
    <t>NAMJENSKI PRIMICI OD FIN. IMOVINE</t>
  </si>
  <si>
    <t xml:space="preserve">9. </t>
  </si>
  <si>
    <t>MANJAK PRIMITAKA OD FINANCIJSKE IMOVINE</t>
  </si>
  <si>
    <t>Ukupno:</t>
  </si>
  <si>
    <t>Ekonomski fakultet</t>
  </si>
  <si>
    <t>Prihodi od prodaje postrojenja i opreme</t>
  </si>
  <si>
    <t>Prihodi od pruženih usluga (stručni projekti, PSS, ostalo)</t>
  </si>
  <si>
    <t>Pomoći proračunskim korisnicima iz proračuna koji im nije nadležan</t>
  </si>
  <si>
    <t>Tekuće pomoći proračunskim korisnicima iz proračuna koji im nije nadležan</t>
  </si>
  <si>
    <t>Subvencije trgovačkim društvima iz EU sredstava</t>
  </si>
  <si>
    <t>Naknade građanima i kućanstvima u naravi</t>
  </si>
  <si>
    <t>Sitni inventar</t>
  </si>
  <si>
    <t>Sitni inventar i auto gume</t>
  </si>
  <si>
    <t xml:space="preserve">SVEUČILIŠTE U RIJECI EKONOMSKI FAKULTET </t>
  </si>
  <si>
    <t>IVANA FILIPOVIĆA 4</t>
  </si>
  <si>
    <t>Subvencije trgovačkim društvima i zadrugama izvan javnog sektora</t>
  </si>
  <si>
    <t>Izvršenje 2022.</t>
  </si>
  <si>
    <t>A621002 REDOVNA DJELATNOST SVEUČILIŠTA U RIJECI</t>
  </si>
  <si>
    <t>A679089 VINP REDOVNA DJELATNOST - IZ EVIDENCIJSKIH PRIHDA</t>
  </si>
  <si>
    <t>Ukupno po svim aktivnostima</t>
  </si>
  <si>
    <t>Indeks (4/3)</t>
  </si>
  <si>
    <t>A621181 PRAVOMOĆNE SUDSKE PRESUDE</t>
  </si>
  <si>
    <t>IZVRŠENJE FINANCIJSKOG PLANA ZA 2023. GODINU</t>
  </si>
  <si>
    <t>Izvršenje Financijskog plana Ekonomskog fakulteta u Rijeci za razdoblje 1. siječnja - 30. lipnja 2023. godine:</t>
  </si>
  <si>
    <t>Plan tekuće godine</t>
  </si>
  <si>
    <t xml:space="preserve">Izvršenje tekuće godine </t>
  </si>
  <si>
    <t>Računalna oprema</t>
  </si>
  <si>
    <t>%</t>
  </si>
  <si>
    <t>Za razdoblje od 1.1.2023. do 30.06.2022</t>
  </si>
  <si>
    <t>OIB 26093119930</t>
  </si>
  <si>
    <t>A679072 PROJEKT SVEUČILIŠTE U RIJECI - IZ VLASTITIH PRIHODA</t>
  </si>
  <si>
    <t>A. 4. RASHODI PREMA FUNKCIJSKOJ KLASIFIKACIJI</t>
  </si>
  <si>
    <t>u EUR</t>
  </si>
  <si>
    <t>BROJČANA OZNAKA</t>
  </si>
  <si>
    <t>NAZIV FUNKCIJSKE KLASIFIKACIJE</t>
  </si>
  <si>
    <t>Izvršenje I-VI 2023</t>
  </si>
  <si>
    <t>UKUPNI RASHODI</t>
  </si>
  <si>
    <t>Opće javne usluge</t>
  </si>
  <si>
    <t>Izvršna i zakonodavna tijela, financijski i fiskalni poslovi, vanjski poslovi</t>
  </si>
  <si>
    <t>Inozemna ekonomska pomoć</t>
  </si>
  <si>
    <t>Opće usluge</t>
  </si>
  <si>
    <t>Osnovna istraživanja</t>
  </si>
  <si>
    <t>Istraživanje i razvoj: Opće javne usluge</t>
  </si>
  <si>
    <t>Opće javne usluge koje nisu drugdje svrstane</t>
  </si>
  <si>
    <t>Transakcije vezane uz javni dug</t>
  </si>
  <si>
    <t>Prijenosi općeg karaktera između različitih državnih razina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</si>
  <si>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</si>
  <si>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</si>
  <si>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</si>
  <si>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</si>
  <si>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</si>
  <si>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</si>
  <si>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</si>
  <si>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</si>
  <si>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</si>
  <si>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</si>
  <si>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</si>
  <si>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</si>
  <si>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</si>
  <si>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</si>
  <si>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</si>
  <si>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</si>
  <si>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</si>
  <si>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</si>
  <si>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</si>
  <si>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Komunikacije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</si>
  <si>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</si>
  <si>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</si>
  <si>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</si>
  <si>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</si>
  <si>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</si>
  <si>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</si>
  <si>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</si>
  <si>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</si>
  <si>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</si>
  <si>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</si>
  <si>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</si>
  <si>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</si>
  <si>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</si>
  <si>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</si>
  <si>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</si>
  <si>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</si>
  <si>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</si>
  <si>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</si>
  <si>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</si>
  <si>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</si>
  <si>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</si>
  <si>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</si>
  <si>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</si>
  <si>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</si>
  <si>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</si>
  <si>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</si>
  <si>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kulture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</si>
  <si>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</si>
  <si>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</si>
  <si>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</si>
  <si>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</si>
  <si>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</si>
  <si>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</si>
  <si>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</si>
  <si>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</si>
  <si>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</si>
  <si>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</si>
  <si>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</si>
  <si>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</si>
  <si>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</si>
  <si>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</si>
  <si>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</si>
  <si>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</si>
  <si>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</si>
  <si>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</si>
  <si>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</si>
  <si>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</si>
  <si>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</si>
  <si>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</si>
  <si>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</si>
  <si>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Izvršenje 2022</t>
  </si>
  <si>
    <t>Plan 2023</t>
  </si>
  <si>
    <t>Donos</t>
  </si>
  <si>
    <t>Odnos</t>
  </si>
  <si>
    <t>Plan 2023 (Rebalans)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</si>
  <si>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</si>
  <si>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</si>
  <si>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</si>
  <si>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</si>
  <si>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</si>
  <si>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</si>
  <si>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>Rijeka, 21. srpnja 2023.</t>
  </si>
  <si>
    <t>DEKAN:</t>
  </si>
  <si>
    <t>M.P.</t>
  </si>
  <si>
    <t>Prof. dr. sc. Saša Drezgić, v.r.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</si>
</sst>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b/>
      <sz val="8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Open Sans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19" fillId="0" borderId="0"/>
    <xf numFmtId="0" fontId="20" fillId="0" borderId="0"/>
    <xf numFmtId="0" fontId="25" fillId="0" borderId="0"/>
    <xf numFmtId="4" fontId="27" fillId="0" borderId="25" applyNumberFormat="0" applyProtection="0">
      <alignment horizontal="right" vertical="center"/>
    </xf>
    <xf numFmtId="0" fontId="28" fillId="0" borderId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29" fillId="12" borderId="0" applyNumberFormat="0" applyBorder="0" applyAlignment="0" applyProtection="0"/>
    <xf numFmtId="0" fontId="25" fillId="0" borderId="0"/>
  </cellStyleXfs>
  <cellXfs count="217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0" fontId="0" fillId="0" borderId="11" xfId="0" applyBorder="1"/>
    <xf numFmtId="0" fontId="11" fillId="0" borderId="0" xfId="0" applyFont="1"/>
    <xf numFmtId="0" fontId="0" fillId="0" borderId="11" xfId="0" applyBorder="1" applyAlignment="1">
      <alignment wrapText="1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3" fillId="5" borderId="11" xfId="1" applyNumberFormat="1" applyFont="1" applyFill="1" applyBorder="1" applyAlignment="1" applyProtection="1">
      <alignment horizontal="center" wrapText="1"/>
    </xf>
    <xf numFmtId="0" fontId="13" fillId="5" borderId="11" xfId="1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3" fontId="14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0" fillId="4" borderId="0" xfId="0" applyFill="1"/>
    <xf numFmtId="0" fontId="21" fillId="0" borderId="11" xfId="0" applyNumberFormat="1" applyFont="1" applyFill="1" applyBorder="1" applyAlignment="1" applyProtection="1">
      <alignment horizontal="left" vertical="center" wrapText="1"/>
    </xf>
    <xf numFmtId="0" fontId="11" fillId="7" borderId="11" xfId="0" applyNumberFormat="1" applyFont="1" applyFill="1" applyBorder="1" applyAlignment="1" applyProtection="1">
      <alignment horizontal="left" vertical="center" wrapText="1"/>
    </xf>
    <xf numFmtId="0" fontId="0" fillId="4" borderId="11" xfId="0" applyFill="1" applyBorder="1" applyAlignment="1">
      <alignment horizontal="right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NumberFormat="1" applyFont="1" applyFill="1" applyBorder="1" applyAlignment="1">
      <alignment wrapText="1"/>
    </xf>
    <xf numFmtId="0" fontId="1" fillId="4" borderId="11" xfId="0" applyFont="1" applyFill="1" applyBorder="1" applyAlignment="1"/>
    <xf numFmtId="0" fontId="11" fillId="8" borderId="11" xfId="0" applyNumberFormat="1" applyFont="1" applyFill="1" applyBorder="1" applyAlignment="1" applyProtection="1">
      <alignment horizontal="left" vertical="center" wrapText="1"/>
    </xf>
    <xf numFmtId="0" fontId="13" fillId="5" borderId="22" xfId="1" applyNumberFormat="1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3" fontId="0" fillId="4" borderId="11" xfId="0" applyNumberFormat="1" applyFill="1" applyBorder="1"/>
    <xf numFmtId="0" fontId="3" fillId="0" borderId="11" xfId="0" applyFont="1" applyFill="1" applyBorder="1"/>
    <xf numFmtId="4" fontId="18" fillId="6" borderId="11" xfId="0" applyNumberFormat="1" applyFont="1" applyFill="1" applyBorder="1" applyAlignment="1" applyProtection="1">
      <alignment horizontal="right" vertical="center" wrapText="1"/>
    </xf>
    <xf numFmtId="0" fontId="13" fillId="5" borderId="0" xfId="0" quotePrefix="1" applyFont="1" applyFill="1" applyBorder="1" applyAlignment="1">
      <alignment horizontal="center" wrapText="1"/>
    </xf>
    <xf numFmtId="0" fontId="11" fillId="0" borderId="11" xfId="0" applyNumberFormat="1" applyFont="1" applyFill="1" applyBorder="1" applyAlignment="1" applyProtection="1">
      <alignment horizontal="right" vertical="center" wrapText="1"/>
    </xf>
    <xf numFmtId="2" fontId="18" fillId="6" borderId="11" xfId="0" applyNumberFormat="1" applyFont="1" applyFill="1" applyBorder="1" applyAlignment="1" applyProtection="1">
      <alignment horizontal="right" vertical="center" wrapText="1"/>
    </xf>
    <xf numFmtId="4" fontId="18" fillId="7" borderId="11" xfId="0" applyNumberFormat="1" applyFont="1" applyFill="1" applyBorder="1" applyAlignment="1" applyProtection="1">
      <alignment horizontal="right" vertical="center" wrapText="1"/>
    </xf>
    <xf numFmtId="0" fontId="13" fillId="5" borderId="11" xfId="0" quotePrefix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left" vertical="center" wrapText="1"/>
    </xf>
    <xf numFmtId="3" fontId="0" fillId="0" borderId="0" xfId="0" applyNumberFormat="1"/>
    <xf numFmtId="0" fontId="0" fillId="0" borderId="0" xfId="0" applyFont="1"/>
    <xf numFmtId="0" fontId="1" fillId="0" borderId="0" xfId="0" applyFont="1"/>
    <xf numFmtId="0" fontId="0" fillId="4" borderId="11" xfId="0" applyFont="1" applyFill="1" applyBorder="1" applyAlignment="1">
      <alignment horizontal="right"/>
    </xf>
    <xf numFmtId="0" fontId="0" fillId="4" borderId="11" xfId="0" applyFont="1" applyFill="1" applyBorder="1"/>
    <xf numFmtId="0" fontId="0" fillId="0" borderId="0" xfId="0" applyAlignment="1">
      <alignment horizontal="right"/>
    </xf>
    <xf numFmtId="2" fontId="9" fillId="2" borderId="7" xfId="0" applyNumberFormat="1" applyFont="1" applyFill="1" applyBorder="1" applyAlignment="1" applyProtection="1">
      <alignment horizontal="right" vertical="center" wrapText="1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0" fontId="0" fillId="4" borderId="11" xfId="0" applyFill="1" applyBorder="1" applyAlignment="1">
      <alignment wrapText="1"/>
    </xf>
    <xf numFmtId="3" fontId="0" fillId="4" borderId="11" xfId="0" applyNumberFormat="1" applyFill="1" applyBorder="1" applyAlignment="1">
      <alignment wrapText="1"/>
    </xf>
    <xf numFmtId="0" fontId="13" fillId="5" borderId="24" xfId="1" applyNumberFormat="1" applyFont="1" applyFill="1" applyBorder="1" applyAlignment="1" applyProtection="1">
      <alignment horizontal="center" vertical="center" wrapText="1"/>
    </xf>
    <xf numFmtId="0" fontId="13" fillId="5" borderId="11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4" fontId="12" fillId="2" borderId="9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0" fillId="0" borderId="11" xfId="0" applyFont="1" applyFill="1" applyBorder="1"/>
    <xf numFmtId="3" fontId="1" fillId="4" borderId="11" xfId="0" applyNumberFormat="1" applyFont="1" applyFill="1" applyBorder="1"/>
    <xf numFmtId="0" fontId="3" fillId="0" borderId="11" xfId="0" applyFont="1" applyFill="1" applyBorder="1" applyAlignment="1">
      <alignment horizontal="right"/>
    </xf>
    <xf numFmtId="4" fontId="21" fillId="6" borderId="11" xfId="0" applyNumberFormat="1" applyFont="1" applyFill="1" applyBorder="1"/>
    <xf numFmtId="0" fontId="0" fillId="0" borderId="0" xfId="0" applyBorder="1"/>
    <xf numFmtId="0" fontId="1" fillId="4" borderId="11" xfId="0" applyFont="1" applyFill="1" applyBorder="1" applyAlignment="1">
      <alignment wrapText="1"/>
    </xf>
    <xf numFmtId="0" fontId="10" fillId="0" borderId="0" xfId="0" applyFont="1" applyFill="1" applyBorder="1"/>
    <xf numFmtId="0" fontId="0" fillId="4" borderId="11" xfId="0" applyFont="1" applyFill="1" applyBorder="1" applyAlignment="1"/>
    <xf numFmtId="0" fontId="7" fillId="3" borderId="26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3" fontId="13" fillId="5" borderId="22" xfId="1" applyNumberFormat="1" applyFont="1" applyFill="1" applyBorder="1" applyAlignment="1" applyProtection="1">
      <alignment horizontal="center" vertical="center" wrapText="1"/>
    </xf>
    <xf numFmtId="3" fontId="1" fillId="4" borderId="1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2" fontId="18" fillId="9" borderId="11" xfId="0" applyNumberFormat="1" applyFont="1" applyFill="1" applyBorder="1" applyAlignment="1" applyProtection="1">
      <alignment horizontal="right" vertical="center" wrapText="1"/>
    </xf>
    <xf numFmtId="0" fontId="0" fillId="4" borderId="11" xfId="0" applyFill="1" applyBorder="1" applyAlignment="1">
      <alignment horizontal="right" vertical="center"/>
    </xf>
    <xf numFmtId="0" fontId="21" fillId="0" borderId="11" xfId="0" applyNumberFormat="1" applyFont="1" applyFill="1" applyBorder="1" applyAlignment="1" applyProtection="1">
      <alignment horizontal="right" vertical="center" wrapText="1"/>
    </xf>
    <xf numFmtId="3" fontId="0" fillId="4" borderId="11" xfId="0" applyNumberFormat="1" applyFont="1" applyFill="1" applyBorder="1"/>
    <xf numFmtId="0" fontId="10" fillId="0" borderId="11" xfId="0" applyFont="1" applyFill="1" applyBorder="1" applyAlignment="1">
      <alignment horizontal="right"/>
    </xf>
    <xf numFmtId="2" fontId="0" fillId="0" borderId="0" xfId="0" applyNumberFormat="1"/>
    <xf numFmtId="4" fontId="18" fillId="8" borderId="11" xfId="0" applyNumberFormat="1" applyFont="1" applyFill="1" applyBorder="1" applyAlignment="1" applyProtection="1">
      <alignment horizontal="right" vertical="center" wrapText="1"/>
    </xf>
    <xf numFmtId="4" fontId="0" fillId="6" borderId="11" xfId="0" applyNumberFormat="1" applyFill="1" applyBorder="1"/>
    <xf numFmtId="4" fontId="0" fillId="6" borderId="11" xfId="0" applyNumberFormat="1" applyFont="1" applyFill="1" applyBorder="1"/>
    <xf numFmtId="4" fontId="13" fillId="5" borderId="11" xfId="0" applyNumberFormat="1" applyFont="1" applyFill="1" applyBorder="1" applyAlignment="1">
      <alignment horizontal="right" vertical="center" wrapText="1"/>
    </xf>
    <xf numFmtId="4" fontId="11" fillId="8" borderId="11" xfId="0" applyNumberFormat="1" applyFont="1" applyFill="1" applyBorder="1" applyAlignment="1" applyProtection="1">
      <alignment horizontal="right" vertical="center" wrapText="1"/>
    </xf>
    <xf numFmtId="4" fontId="13" fillId="5" borderId="11" xfId="0" applyNumberFormat="1" applyFont="1" applyFill="1" applyBorder="1" applyAlignment="1">
      <alignment horizontal="right" wrapText="1"/>
    </xf>
    <xf numFmtId="4" fontId="14" fillId="6" borderId="11" xfId="0" applyNumberFormat="1" applyFont="1" applyFill="1" applyBorder="1" applyAlignment="1" applyProtection="1">
      <alignment horizontal="right" vertical="center" wrapText="1"/>
    </xf>
    <xf numFmtId="4" fontId="1" fillId="6" borderId="11" xfId="0" applyNumberFormat="1" applyFont="1" applyFill="1" applyBorder="1"/>
    <xf numFmtId="4" fontId="1" fillId="6" borderId="11" xfId="0" applyNumberFormat="1" applyFont="1" applyFill="1" applyBorder="1" applyAlignment="1">
      <alignment horizontal="right"/>
    </xf>
    <xf numFmtId="4" fontId="11" fillId="6" borderId="11" xfId="0" applyNumberFormat="1" applyFont="1" applyFill="1" applyBorder="1"/>
    <xf numFmtId="0" fontId="3" fillId="0" borderId="27" xfId="0" applyFont="1" applyFill="1" applyBorder="1" applyAlignment="1">
      <alignment horizontal="left"/>
    </xf>
    <xf numFmtId="0" fontId="30" fillId="11" borderId="11" xfId="7" quotePrefix="1" applyNumberFormat="1" applyBorder="1" applyAlignment="1" applyProtection="1">
      <alignment horizontal="left" vertical="center" wrapText="1"/>
    </xf>
    <xf numFmtId="4" fontId="30" fillId="11" borderId="11" xfId="7" applyNumberFormat="1" applyBorder="1" applyAlignment="1" applyProtection="1">
      <alignment horizontal="right" vertical="center" wrapText="1"/>
    </xf>
    <xf numFmtId="0" fontId="1" fillId="12" borderId="11" xfId="8" applyNumberFormat="1" applyFont="1" applyBorder="1" applyAlignment="1" applyProtection="1">
      <alignment horizontal="left" vertical="center" wrapText="1"/>
    </xf>
    <xf numFmtId="4" fontId="1" fillId="12" borderId="11" xfId="8" applyNumberFormat="1" applyFont="1" applyBorder="1" applyAlignment="1" applyProtection="1">
      <alignment horizontal="right" vertical="center" wrapText="1"/>
    </xf>
    <xf numFmtId="0" fontId="1" fillId="10" borderId="11" xfId="6" applyFont="1" applyBorder="1" applyAlignment="1">
      <alignment horizontal="left" vertical="center"/>
    </xf>
    <xf numFmtId="4" fontId="1" fillId="10" borderId="11" xfId="6" applyNumberFormat="1" applyFont="1" applyBorder="1" applyAlignment="1">
      <alignment horizontal="right" vertical="center"/>
    </xf>
    <xf numFmtId="4" fontId="1" fillId="10" borderId="11" xfId="6" applyNumberFormat="1" applyFont="1" applyBorder="1" applyAlignment="1" applyProtection="1">
      <alignment horizontal="right" vertical="center" wrapText="1"/>
    </xf>
    <xf numFmtId="4" fontId="14" fillId="6" borderId="11" xfId="0" applyNumberFormat="1" applyFont="1" applyFill="1" applyBorder="1" applyAlignment="1">
      <alignment horizontal="right" vertical="center"/>
    </xf>
    <xf numFmtId="0" fontId="21" fillId="0" borderId="11" xfId="0" quotePrefix="1" applyFont="1" applyBorder="1" applyAlignment="1">
      <alignment horizontal="left" vertical="center"/>
    </xf>
    <xf numFmtId="0" fontId="21" fillId="0" borderId="11" xfId="0" quotePrefix="1" applyNumberFormat="1" applyFont="1" applyFill="1" applyBorder="1" applyAlignment="1" applyProtection="1">
      <alignment horizontal="left" vertical="center" wrapText="1"/>
    </xf>
    <xf numFmtId="4" fontId="21" fillId="6" borderId="11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Alignment="1"/>
    <xf numFmtId="2" fontId="13" fillId="5" borderId="11" xfId="1" applyNumberFormat="1" applyFont="1" applyFill="1" applyBorder="1" applyAlignment="1" applyProtection="1">
      <alignment horizontal="center" vertical="center" wrapText="1"/>
    </xf>
    <xf numFmtId="2" fontId="14" fillId="6" borderId="11" xfId="0" applyNumberFormat="1" applyFont="1" applyFill="1" applyBorder="1" applyAlignment="1" applyProtection="1">
      <alignment horizontal="right" vertical="center" wrapText="1"/>
    </xf>
    <xf numFmtId="4" fontId="2" fillId="2" borderId="9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Border="1" applyAlignment="1">
      <alignment wrapText="1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24" fillId="2" borderId="0" xfId="0" applyNumberFormat="1" applyFont="1" applyFill="1" applyBorder="1" applyAlignment="1" applyProtection="1">
      <alignment horizontal="right" vertical="center" wrapText="1"/>
    </xf>
    <xf numFmtId="164" fontId="2" fillId="2" borderId="9" xfId="0" applyNumberFormat="1" applyFont="1" applyFill="1" applyBorder="1" applyAlignment="1" applyProtection="1">
      <alignment horizontal="right" vertical="center" wrapText="1"/>
    </xf>
    <xf numFmtId="2" fontId="18" fillId="8" borderId="11" xfId="0" applyNumberFormat="1" applyFont="1" applyFill="1" applyBorder="1" applyAlignment="1" applyProtection="1">
      <alignment horizontal="right" vertical="center" wrapText="1"/>
    </xf>
    <xf numFmtId="2" fontId="13" fillId="5" borderId="11" xfId="1" applyNumberFormat="1" applyFont="1" applyFill="1" applyBorder="1" applyAlignment="1" applyProtection="1">
      <alignment horizontal="right" vertical="center" wrapText="1"/>
    </xf>
    <xf numFmtId="2" fontId="3" fillId="0" borderId="0" xfId="0" applyNumberFormat="1" applyFont="1" applyFill="1" applyBorder="1" applyAlignment="1">
      <alignment horizontal="right"/>
    </xf>
    <xf numFmtId="1" fontId="13" fillId="5" borderId="22" xfId="1" applyNumberFormat="1" applyFont="1" applyFill="1" applyBorder="1" applyAlignment="1" applyProtection="1">
      <alignment horizontal="center" vertical="center" wrapText="1"/>
    </xf>
    <xf numFmtId="0" fontId="31" fillId="0" borderId="0" xfId="1" applyNumberFormat="1" applyFont="1" applyFill="1" applyBorder="1" applyAlignment="1" applyProtection="1">
      <alignment vertical="center" wrapText="1"/>
    </xf>
    <xf numFmtId="0" fontId="32" fillId="0" borderId="0" xfId="1" applyFont="1" applyProtection="1"/>
    <xf numFmtId="0" fontId="19" fillId="0" borderId="0" xfId="1" applyProtection="1"/>
    <xf numFmtId="0" fontId="31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3" fillId="13" borderId="29" xfId="1" applyFont="1" applyFill="1" applyBorder="1" applyAlignment="1" applyProtection="1">
      <alignment horizontal="center" vertical="center" wrapText="1"/>
    </xf>
    <xf numFmtId="0" fontId="33" fillId="13" borderId="29" xfId="1" applyNumberFormat="1" applyFont="1" applyFill="1" applyBorder="1" applyAlignment="1" applyProtection="1">
      <alignment horizontal="center" vertical="center" wrapText="1"/>
    </xf>
    <xf numFmtId="0" fontId="10" fillId="14" borderId="29" xfId="5" applyFont="1" applyFill="1" applyBorder="1" applyAlignment="1" applyProtection="1">
      <alignment horizontal="center" vertical="center" wrapText="1"/>
    </xf>
    <xf numFmtId="0" fontId="34" fillId="15" borderId="11" xfId="1" applyFont="1" applyFill="1" applyBorder="1" applyAlignment="1" applyProtection="1">
      <alignment horizontal="center" vertical="center" wrapText="1"/>
    </xf>
    <xf numFmtId="0" fontId="34" fillId="15" borderId="11" xfId="1" applyFont="1" applyFill="1" applyBorder="1" applyAlignment="1" applyProtection="1">
      <alignment vertical="center" wrapText="1"/>
    </xf>
    <xf numFmtId="3" fontId="34" fillId="15" borderId="11" xfId="1" applyNumberFormat="1" applyFont="1" applyFill="1" applyBorder="1" applyAlignment="1" applyProtection="1">
      <alignment vertical="center" wrapText="1"/>
    </xf>
    <xf numFmtId="0" fontId="35" fillId="16" borderId="11" xfId="9" applyFont="1" applyFill="1" applyBorder="1" applyAlignment="1" applyProtection="1">
      <alignment horizontal="center" vertical="center" wrapText="1"/>
    </xf>
    <xf numFmtId="0" fontId="35" fillId="16" borderId="11" xfId="9" applyFont="1" applyFill="1" applyBorder="1" applyAlignment="1" applyProtection="1">
      <alignment horizontal="left" vertical="center" wrapText="1"/>
    </xf>
    <xf numFmtId="3" fontId="35" fillId="16" borderId="11" xfId="9" applyNumberFormat="1" applyFont="1" applyFill="1" applyBorder="1" applyAlignment="1" applyProtection="1">
      <alignment horizontal="right" vertical="center" wrapText="1"/>
    </xf>
    <xf numFmtId="0" fontId="36" fillId="0" borderId="11" xfId="9" applyFont="1" applyFill="1" applyBorder="1" applyAlignment="1" applyProtection="1">
      <alignment horizontal="center" vertical="center" wrapText="1"/>
    </xf>
    <xf numFmtId="0" fontId="36" fillId="0" borderId="11" xfId="9" applyFont="1" applyFill="1" applyBorder="1" applyAlignment="1" applyProtection="1">
      <alignment horizontal="left" vertical="center" wrapText="1"/>
    </xf>
    <xf numFmtId="3" fontId="36" fillId="0" borderId="11" xfId="9" applyNumberFormat="1" applyFont="1" applyFill="1" applyBorder="1" applyAlignment="1" applyProtection="1">
      <alignment horizontal="right" vertical="center" wrapText="1"/>
    </xf>
    <xf numFmtId="3" fontId="35" fillId="16" borderId="11" xfId="9" applyNumberFormat="1" applyFont="1" applyFill="1" applyBorder="1" applyAlignment="1" applyProtection="1">
      <alignment vertical="center" wrapText="1"/>
    </xf>
    <xf numFmtId="0" fontId="37" fillId="17" borderId="29" xfId="5" applyFont="1" applyFill="1" applyBorder="1" applyAlignment="1" applyProtection="1">
      <alignment horizontal="center" vertical="center" wrapText="1"/>
    </xf>
    <xf numFmtId="0" fontId="10" fillId="0" borderId="30" xfId="5" applyFont="1" applyBorder="1" applyAlignment="1" applyProtection="1">
      <alignment horizontal="left" vertical="center" wrapText="1"/>
    </xf>
    <xf numFmtId="3" fontId="38" fillId="0" borderId="30" xfId="5" applyNumberFormat="1" applyFont="1" applyFill="1" applyBorder="1" applyAlignment="1" applyProtection="1">
      <alignment horizontal="right" vertical="center"/>
    </xf>
    <xf numFmtId="0" fontId="38" fillId="0" borderId="30" xfId="5" quotePrefix="1" applyFont="1" applyBorder="1" applyAlignment="1" applyProtection="1">
      <alignment horizontal="left" vertical="center" wrapText="1"/>
    </xf>
    <xf numFmtId="3" fontId="38" fillId="0" borderId="30" xfId="5" applyNumberFormat="1" applyFont="1" applyFill="1" applyBorder="1" applyAlignment="1" applyProtection="1">
      <alignment horizontal="right" vertical="center" wrapText="1"/>
    </xf>
    <xf numFmtId="3" fontId="38" fillId="18" borderId="30" xfId="5" applyNumberFormat="1" applyFont="1" applyFill="1" applyBorder="1" applyAlignment="1" applyProtection="1">
      <alignment horizontal="right" vertical="center"/>
    </xf>
    <xf numFmtId="3" fontId="38" fillId="18" borderId="30" xfId="5" applyNumberFormat="1" applyFont="1" applyFill="1" applyBorder="1" applyAlignment="1" applyProtection="1">
      <alignment horizontal="right" vertical="center" wrapText="1"/>
    </xf>
    <xf numFmtId="3" fontId="38" fillId="19" borderId="30" xfId="5" applyNumberFormat="1" applyFont="1" applyFill="1" applyBorder="1" applyAlignment="1" applyProtection="1">
      <alignment horizontal="right" vertical="center"/>
    </xf>
    <xf numFmtId="0" fontId="37" fillId="17" borderId="29" xfId="5" applyFont="1" applyFill="1" applyBorder="1" applyAlignment="1" applyProtection="1">
      <alignment horizontal="left" vertical="center" wrapText="1"/>
    </xf>
    <xf numFmtId="3" fontId="37" fillId="17" borderId="29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8" fillId="0" borderId="0" xfId="5" applyFont="1" applyAlignment="1" applyProtection="1">
      <alignment horizontal="center" vertical="center" wrapText="1"/>
    </xf>
    <xf numFmtId="0" fontId="39" fillId="0" borderId="0" xfId="5" applyFont="1" applyAlignment="1" applyProtection="1"/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8" fillId="0" borderId="28" xfId="0" applyNumberFormat="1" applyFont="1" applyFill="1" applyBorder="1" applyAlignment="1" applyProtection="1">
      <alignment horizontal="center" vertical="center" wrapText="1"/>
    </xf>
    <xf numFmtId="0" fontId="0" fillId="0" borderId="9" xfId="0" applyBorder="1" applyAlignment="1"/>
    <xf numFmtId="2" fontId="0" fillId="0" borderId="0" xfId="0" applyNumberFormat="1" applyAlignment="1">
      <alignment horizontal="center"/>
    </xf>
    <xf numFmtId="0" fontId="31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Border="1" applyAlignment="1">
      <alignment horizontal="right" vertical="center" wrapText="1"/>
    </xf>
    <xf numFmtId="164" fontId="0" fillId="0" borderId="0" xfId="0" applyNumberFormat="1" applyAlignment="1">
      <alignment wrapText="1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9" xfId="0" applyNumberFormat="1" applyFont="1" applyFill="1" applyBorder="1" applyAlignment="1" applyProtection="1">
      <alignment horizontal="right" vertical="center" wrapText="1"/>
    </xf>
    <xf numFmtId="164" fontId="12" fillId="2" borderId="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Border="1" applyAlignment="1">
      <alignment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19" xfId="0" applyNumberFormat="1" applyFont="1" applyFill="1" applyBorder="1" applyAlignment="1" applyProtection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7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20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21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  <xf numFmtId="4" fontId="23" fillId="2" borderId="0" xfId="0" applyNumberFormat="1" applyFont="1" applyFill="1" applyBorder="1" applyAlignment="1" applyProtection="1">
      <alignment horizontal="right" vertical="center" wrapText="1"/>
    </xf>
    <xf numFmtId="4" fontId="23" fillId="2" borderId="0" xfId="0" applyNumberFormat="1" applyFont="1" applyFill="1" applyBorder="1" applyAlignment="1" applyProtection="1">
      <alignment horizontal="right" vertical="center" wrapText="1"/>
      <protection locked="0"/>
    </xf>
  </cellXfs>
  <cellStyles count="10">
    <cellStyle name="40% - Isticanje2" xfId="6" builtinId="35"/>
    <cellStyle name="40% - Isticanje6" xfId="8" builtinId="51"/>
    <cellStyle name="Isticanje5" xfId="7" builtinId="45"/>
    <cellStyle name="Normal 2 2" xfId="1" xr:uid="{00000000-0005-0000-0000-000004000000}"/>
    <cellStyle name="Normal 3 3" xfId="2" xr:uid="{00000000-0005-0000-0000-000005000000}"/>
    <cellStyle name="Normal 6" xfId="5" xr:uid="{00000000-0005-0000-0000-000006000000}"/>
    <cellStyle name="Normalno" xfId="0" builtinId="0"/>
    <cellStyle name="Obično_List4" xfId="3" xr:uid="{00000000-0005-0000-0000-000007000000}"/>
    <cellStyle name="Obično_List7" xfId="9" xr:uid="{00000000-0005-0000-0000-000008000000}"/>
    <cellStyle name="SAPBEXstdData" xfId="4" xr:uid="{00000000-0005-0000-0000-000009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Koraljka\Desktop\OP&#262;I%20DIO%20IZVR&#352;ENJE%20FP_I-VI%202023_predlo&#382;ak%20m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DIO"/>
      <sheetName val="Unos prihoda i primitaka"/>
      <sheetName val="Unos rashoda i izdataka"/>
      <sheetName val="Unos rashoda P4"/>
      <sheetName val="A.1 PRIHODI"/>
      <sheetName val="A.2 RASHODI"/>
      <sheetName val="A.3 RASHODI IF"/>
      <sheetName val="A.4 RASHODI FUNK"/>
      <sheetName val="B. RAČUN FIN"/>
      <sheetName val="AKT"/>
      <sheetName val="p4"/>
      <sheetName val="prihodi"/>
      <sheetName val="KORISNICI DP"/>
    </sheetNames>
    <sheetDataSet>
      <sheetData sheetId="0" refreshError="1"/>
      <sheetData sheetId="1" refreshError="1"/>
      <sheetData sheetId="2">
        <row r="3">
          <cell r="R3" t="str">
            <v/>
          </cell>
        </row>
        <row r="4">
          <cell r="R4" t="str">
            <v/>
          </cell>
        </row>
        <row r="5">
          <cell r="R5" t="str">
            <v/>
          </cell>
        </row>
        <row r="6">
          <cell r="R6" t="str">
            <v/>
          </cell>
        </row>
        <row r="7">
          <cell r="R7" t="str">
            <v/>
          </cell>
        </row>
        <row r="8">
          <cell r="R8" t="str">
            <v/>
          </cell>
        </row>
        <row r="9">
          <cell r="R9" t="str">
            <v/>
          </cell>
        </row>
        <row r="10">
          <cell r="R10" t="str">
            <v/>
          </cell>
        </row>
        <row r="11">
          <cell r="R11" t="str">
            <v/>
          </cell>
        </row>
        <row r="12">
          <cell r="R12" t="str">
            <v/>
          </cell>
        </row>
        <row r="13">
          <cell r="R13" t="str">
            <v/>
          </cell>
        </row>
        <row r="14">
          <cell r="R14" t="str">
            <v/>
          </cell>
        </row>
        <row r="15">
          <cell r="R15" t="str">
            <v/>
          </cell>
        </row>
        <row r="16">
          <cell r="R16" t="str">
            <v/>
          </cell>
        </row>
        <row r="17">
          <cell r="R17" t="str">
            <v/>
          </cell>
        </row>
        <row r="18">
          <cell r="R18" t="str">
            <v/>
          </cell>
        </row>
        <row r="19">
          <cell r="R19" t="str">
            <v/>
          </cell>
        </row>
        <row r="20">
          <cell r="R20" t="str">
            <v/>
          </cell>
        </row>
        <row r="21">
          <cell r="R21" t="str">
            <v/>
          </cell>
        </row>
        <row r="22">
          <cell r="R22" t="str">
            <v/>
          </cell>
        </row>
        <row r="23">
          <cell r="R23" t="str">
            <v/>
          </cell>
        </row>
        <row r="24">
          <cell r="R24" t="str">
            <v/>
          </cell>
        </row>
        <row r="25">
          <cell r="R25" t="str">
            <v/>
          </cell>
        </row>
        <row r="26">
          <cell r="R26" t="str">
            <v/>
          </cell>
        </row>
        <row r="27">
          <cell r="R27" t="str">
            <v/>
          </cell>
        </row>
        <row r="28">
          <cell r="R28" t="str">
            <v/>
          </cell>
        </row>
        <row r="29">
          <cell r="R29" t="str">
            <v/>
          </cell>
        </row>
        <row r="30">
          <cell r="R30" t="str">
            <v/>
          </cell>
        </row>
        <row r="31">
          <cell r="R31" t="str">
            <v/>
          </cell>
        </row>
        <row r="32">
          <cell r="R32" t="str">
            <v/>
          </cell>
        </row>
        <row r="33">
          <cell r="R33" t="str">
            <v/>
          </cell>
        </row>
        <row r="34">
          <cell r="R34" t="str">
            <v/>
          </cell>
        </row>
        <row r="35">
          <cell r="R35" t="str">
            <v/>
          </cell>
        </row>
        <row r="36">
          <cell r="R36" t="str">
            <v/>
          </cell>
        </row>
        <row r="37">
          <cell r="R37" t="str">
            <v/>
          </cell>
        </row>
        <row r="38">
          <cell r="R38" t="str">
            <v/>
          </cell>
        </row>
        <row r="39">
          <cell r="R39" t="str">
            <v/>
          </cell>
        </row>
        <row r="40">
          <cell r="R40" t="str">
            <v/>
          </cell>
        </row>
        <row r="41">
          <cell r="R41" t="str">
            <v/>
          </cell>
        </row>
        <row r="42">
          <cell r="R42" t="str">
            <v/>
          </cell>
        </row>
        <row r="43">
          <cell r="R43" t="str">
            <v/>
          </cell>
        </row>
        <row r="44">
          <cell r="R44" t="str">
            <v/>
          </cell>
        </row>
        <row r="45">
          <cell r="R45" t="str">
            <v/>
          </cell>
        </row>
        <row r="46">
          <cell r="R46" t="str">
            <v/>
          </cell>
        </row>
        <row r="47">
          <cell r="R47" t="str">
            <v/>
          </cell>
        </row>
        <row r="48">
          <cell r="R48" t="str">
            <v/>
          </cell>
        </row>
        <row r="49">
          <cell r="R49" t="str">
            <v/>
          </cell>
        </row>
        <row r="50">
          <cell r="R50" t="str">
            <v/>
          </cell>
        </row>
        <row r="51">
          <cell r="R51" t="str">
            <v/>
          </cell>
        </row>
        <row r="52">
          <cell r="R52" t="str">
            <v/>
          </cell>
        </row>
        <row r="53">
          <cell r="R53" t="str">
            <v/>
          </cell>
        </row>
        <row r="54">
          <cell r="R54" t="str">
            <v/>
          </cell>
        </row>
        <row r="55">
          <cell r="R55" t="str">
            <v/>
          </cell>
        </row>
        <row r="56">
          <cell r="R56" t="str">
            <v/>
          </cell>
        </row>
        <row r="57">
          <cell r="R57" t="str">
            <v/>
          </cell>
        </row>
        <row r="58">
          <cell r="R58" t="str">
            <v/>
          </cell>
        </row>
        <row r="59">
          <cell r="R59" t="str">
            <v/>
          </cell>
        </row>
        <row r="60">
          <cell r="R60" t="str">
            <v/>
          </cell>
        </row>
        <row r="61">
          <cell r="R61" t="str">
            <v/>
          </cell>
        </row>
        <row r="62">
          <cell r="R62" t="str">
            <v/>
          </cell>
        </row>
        <row r="63">
          <cell r="R63" t="str">
            <v/>
          </cell>
        </row>
        <row r="64">
          <cell r="R64" t="str">
            <v/>
          </cell>
        </row>
        <row r="65">
          <cell r="R65" t="str">
            <v/>
          </cell>
        </row>
        <row r="66">
          <cell r="R66" t="str">
            <v/>
          </cell>
        </row>
        <row r="67">
          <cell r="R67" t="str">
            <v/>
          </cell>
        </row>
        <row r="68">
          <cell r="R68" t="str">
            <v/>
          </cell>
        </row>
        <row r="69">
          <cell r="R69" t="str">
            <v/>
          </cell>
        </row>
        <row r="70">
          <cell r="R70" t="str">
            <v/>
          </cell>
        </row>
        <row r="71">
          <cell r="R71" t="str">
            <v/>
          </cell>
        </row>
        <row r="72">
          <cell r="R72" t="str">
            <v/>
          </cell>
        </row>
        <row r="73">
          <cell r="R73" t="str">
            <v/>
          </cell>
        </row>
        <row r="74">
          <cell r="R74" t="str">
            <v/>
          </cell>
        </row>
        <row r="75">
          <cell r="R75" t="str">
            <v/>
          </cell>
        </row>
        <row r="76">
          <cell r="R76" t="str">
            <v/>
          </cell>
        </row>
        <row r="77">
          <cell r="R77" t="str">
            <v/>
          </cell>
        </row>
        <row r="78">
          <cell r="R78" t="str">
            <v/>
          </cell>
        </row>
        <row r="79">
          <cell r="R79" t="str">
            <v/>
          </cell>
        </row>
        <row r="80">
          <cell r="R80" t="str">
            <v/>
          </cell>
        </row>
        <row r="81">
          <cell r="R81" t="str">
            <v/>
          </cell>
        </row>
        <row r="82">
          <cell r="R82" t="str">
            <v/>
          </cell>
        </row>
        <row r="83">
          <cell r="R83" t="str">
            <v/>
          </cell>
        </row>
        <row r="84">
          <cell r="R84" t="str">
            <v/>
          </cell>
        </row>
        <row r="85">
          <cell r="R85" t="str">
            <v/>
          </cell>
        </row>
        <row r="86">
          <cell r="R86" t="str">
            <v/>
          </cell>
        </row>
        <row r="87">
          <cell r="R87" t="str">
            <v/>
          </cell>
        </row>
        <row r="88">
          <cell r="R88" t="str">
            <v/>
          </cell>
        </row>
        <row r="89">
          <cell r="R89" t="str">
            <v/>
          </cell>
        </row>
        <row r="90">
          <cell r="R90" t="str">
            <v/>
          </cell>
        </row>
        <row r="91">
          <cell r="R91" t="str">
            <v/>
          </cell>
        </row>
        <row r="92">
          <cell r="R92" t="str">
            <v/>
          </cell>
        </row>
        <row r="93">
          <cell r="R93" t="str">
            <v/>
          </cell>
        </row>
        <row r="94">
          <cell r="R94" t="str">
            <v/>
          </cell>
        </row>
        <row r="95">
          <cell r="R95" t="str">
            <v/>
          </cell>
        </row>
        <row r="96">
          <cell r="R96" t="str">
            <v/>
          </cell>
        </row>
        <row r="97">
          <cell r="R97" t="str">
            <v/>
          </cell>
        </row>
        <row r="98">
          <cell r="R98" t="str">
            <v/>
          </cell>
        </row>
        <row r="99">
          <cell r="R99" t="str">
            <v/>
          </cell>
        </row>
        <row r="100">
          <cell r="R100" t="str">
            <v/>
          </cell>
        </row>
        <row r="101">
          <cell r="R101" t="str">
            <v/>
          </cell>
        </row>
        <row r="102">
          <cell r="R102" t="str">
            <v/>
          </cell>
        </row>
        <row r="103">
          <cell r="R103" t="str">
            <v/>
          </cell>
        </row>
        <row r="104">
          <cell r="R104" t="str">
            <v/>
          </cell>
        </row>
        <row r="105">
          <cell r="R105" t="str">
            <v/>
          </cell>
        </row>
        <row r="106">
          <cell r="R106" t="str">
            <v/>
          </cell>
        </row>
        <row r="107">
          <cell r="R107" t="str">
            <v/>
          </cell>
        </row>
        <row r="108">
          <cell r="R108" t="str">
            <v/>
          </cell>
        </row>
        <row r="109">
          <cell r="R109" t="str">
            <v/>
          </cell>
        </row>
        <row r="110">
          <cell r="R110" t="str">
            <v/>
          </cell>
        </row>
        <row r="111">
          <cell r="R111" t="str">
            <v/>
          </cell>
        </row>
        <row r="112">
          <cell r="R112" t="str">
            <v/>
          </cell>
        </row>
        <row r="113">
          <cell r="R113" t="str">
            <v/>
          </cell>
        </row>
        <row r="114">
          <cell r="R114" t="str">
            <v/>
          </cell>
        </row>
        <row r="115">
          <cell r="R115" t="str">
            <v/>
          </cell>
        </row>
        <row r="116">
          <cell r="R116" t="str">
            <v/>
          </cell>
        </row>
        <row r="117">
          <cell r="R117" t="str">
            <v/>
          </cell>
        </row>
        <row r="118">
          <cell r="R118" t="str">
            <v/>
          </cell>
        </row>
        <row r="119">
          <cell r="R119" t="str">
            <v/>
          </cell>
        </row>
        <row r="120">
          <cell r="R120" t="str">
            <v/>
          </cell>
        </row>
        <row r="121">
          <cell r="R121" t="str">
            <v/>
          </cell>
        </row>
        <row r="122">
          <cell r="R122" t="str">
            <v/>
          </cell>
        </row>
        <row r="123">
          <cell r="R123" t="str">
            <v/>
          </cell>
        </row>
        <row r="124">
          <cell r="R124" t="str">
            <v/>
          </cell>
        </row>
        <row r="125">
          <cell r="R125" t="str">
            <v/>
          </cell>
        </row>
        <row r="126">
          <cell r="R126" t="str">
            <v/>
          </cell>
        </row>
        <row r="127">
          <cell r="R127" t="str">
            <v/>
          </cell>
        </row>
        <row r="128">
          <cell r="R128" t="str">
            <v/>
          </cell>
        </row>
        <row r="129">
          <cell r="R129" t="str">
            <v/>
          </cell>
        </row>
        <row r="130">
          <cell r="R130" t="str">
            <v/>
          </cell>
        </row>
        <row r="131">
          <cell r="R131" t="str">
            <v/>
          </cell>
        </row>
        <row r="132">
          <cell r="R132" t="str">
            <v/>
          </cell>
        </row>
        <row r="133">
          <cell r="R133" t="str">
            <v/>
          </cell>
        </row>
        <row r="134">
          <cell r="R134" t="str">
            <v/>
          </cell>
        </row>
        <row r="135">
          <cell r="R135" t="str">
            <v/>
          </cell>
        </row>
        <row r="136">
          <cell r="R136" t="str">
            <v/>
          </cell>
        </row>
        <row r="137">
          <cell r="R137" t="str">
            <v/>
          </cell>
        </row>
        <row r="138">
          <cell r="R138" t="str">
            <v/>
          </cell>
        </row>
        <row r="139">
          <cell r="R139" t="str">
            <v/>
          </cell>
        </row>
        <row r="140">
          <cell r="R140" t="str">
            <v/>
          </cell>
        </row>
        <row r="141">
          <cell r="R141" t="str">
            <v/>
          </cell>
        </row>
        <row r="142">
          <cell r="R142" t="str">
            <v/>
          </cell>
        </row>
        <row r="143">
          <cell r="R143" t="str">
            <v/>
          </cell>
        </row>
        <row r="144">
          <cell r="R144" t="str">
            <v/>
          </cell>
        </row>
        <row r="145">
          <cell r="R145" t="str">
            <v/>
          </cell>
        </row>
        <row r="146">
          <cell r="R146" t="str">
            <v/>
          </cell>
        </row>
        <row r="147">
          <cell r="R147" t="str">
            <v/>
          </cell>
        </row>
        <row r="148">
          <cell r="R148" t="str">
            <v/>
          </cell>
        </row>
        <row r="149">
          <cell r="R149" t="str">
            <v/>
          </cell>
        </row>
        <row r="150">
          <cell r="R150" t="str">
            <v/>
          </cell>
        </row>
        <row r="151">
          <cell r="R151" t="str">
            <v/>
          </cell>
        </row>
        <row r="152">
          <cell r="R152" t="str">
            <v/>
          </cell>
        </row>
        <row r="153">
          <cell r="R153" t="str">
            <v/>
          </cell>
        </row>
        <row r="154">
          <cell r="R154" t="str">
            <v/>
          </cell>
        </row>
        <row r="155">
          <cell r="R155" t="str">
            <v/>
          </cell>
        </row>
        <row r="156">
          <cell r="R156" t="str">
            <v/>
          </cell>
        </row>
        <row r="157">
          <cell r="R157" t="str">
            <v/>
          </cell>
        </row>
        <row r="158">
          <cell r="R158" t="str">
            <v/>
          </cell>
        </row>
        <row r="159">
          <cell r="R159" t="str">
            <v/>
          </cell>
        </row>
        <row r="160">
          <cell r="R160" t="str">
            <v/>
          </cell>
        </row>
        <row r="161">
          <cell r="R161" t="str">
            <v/>
          </cell>
        </row>
        <row r="162">
          <cell r="R162" t="str">
            <v/>
          </cell>
        </row>
        <row r="163">
          <cell r="R163" t="str">
            <v/>
          </cell>
        </row>
        <row r="164">
          <cell r="R164" t="str">
            <v/>
          </cell>
        </row>
        <row r="165">
          <cell r="R165" t="str">
            <v/>
          </cell>
        </row>
        <row r="166">
          <cell r="R166" t="str">
            <v/>
          </cell>
        </row>
        <row r="167">
          <cell r="R167" t="str">
            <v/>
          </cell>
        </row>
        <row r="168">
          <cell r="R168" t="str">
            <v/>
          </cell>
        </row>
        <row r="169">
          <cell r="R169" t="str">
            <v/>
          </cell>
        </row>
        <row r="170">
          <cell r="R170" t="str">
            <v/>
          </cell>
        </row>
        <row r="171">
          <cell r="R171" t="str">
            <v/>
          </cell>
        </row>
        <row r="172">
          <cell r="R172" t="str">
            <v/>
          </cell>
        </row>
        <row r="173">
          <cell r="R173" t="str">
            <v/>
          </cell>
        </row>
        <row r="174">
          <cell r="R174" t="str">
            <v/>
          </cell>
        </row>
        <row r="175">
          <cell r="R175" t="str">
            <v/>
          </cell>
        </row>
        <row r="176">
          <cell r="R176" t="str">
            <v/>
          </cell>
        </row>
        <row r="177">
          <cell r="R177" t="str">
            <v/>
          </cell>
        </row>
        <row r="178">
          <cell r="R178" t="str">
            <v/>
          </cell>
        </row>
        <row r="179">
          <cell r="R179" t="str">
            <v/>
          </cell>
        </row>
        <row r="180">
          <cell r="R180" t="str">
            <v/>
          </cell>
        </row>
        <row r="181">
          <cell r="R181" t="str">
            <v/>
          </cell>
        </row>
        <row r="182">
          <cell r="R182" t="str">
            <v/>
          </cell>
        </row>
        <row r="183">
          <cell r="R183" t="str">
            <v/>
          </cell>
        </row>
        <row r="184">
          <cell r="R184" t="str">
            <v/>
          </cell>
        </row>
        <row r="185">
          <cell r="R185" t="str">
            <v/>
          </cell>
        </row>
        <row r="186">
          <cell r="R186" t="str">
            <v/>
          </cell>
        </row>
        <row r="187">
          <cell r="R187" t="str">
            <v/>
          </cell>
        </row>
        <row r="188">
          <cell r="R188" t="str">
            <v/>
          </cell>
        </row>
        <row r="189">
          <cell r="R189" t="str">
            <v/>
          </cell>
        </row>
        <row r="190">
          <cell r="R190" t="str">
            <v/>
          </cell>
        </row>
        <row r="191">
          <cell r="R191" t="str">
            <v/>
          </cell>
        </row>
        <row r="192">
          <cell r="R192" t="str">
            <v/>
          </cell>
        </row>
        <row r="193">
          <cell r="R193" t="str">
            <v/>
          </cell>
        </row>
        <row r="194">
          <cell r="R194" t="str">
            <v/>
          </cell>
        </row>
        <row r="195">
          <cell r="R195" t="str">
            <v/>
          </cell>
        </row>
        <row r="196">
          <cell r="R196" t="str">
            <v/>
          </cell>
        </row>
        <row r="197">
          <cell r="R197" t="str">
            <v/>
          </cell>
        </row>
        <row r="198">
          <cell r="R198" t="str">
            <v/>
          </cell>
        </row>
        <row r="199">
          <cell r="R199" t="str">
            <v/>
          </cell>
        </row>
        <row r="200">
          <cell r="R200" t="str">
            <v/>
          </cell>
        </row>
        <row r="201">
          <cell r="R201" t="str">
            <v/>
          </cell>
        </row>
        <row r="202">
          <cell r="R202" t="str">
            <v/>
          </cell>
        </row>
        <row r="203">
          <cell r="R203" t="str">
            <v/>
          </cell>
        </row>
        <row r="204">
          <cell r="R204" t="str">
            <v/>
          </cell>
        </row>
        <row r="205">
          <cell r="R205" t="str">
            <v/>
          </cell>
        </row>
        <row r="206">
          <cell r="R206" t="str">
            <v/>
          </cell>
        </row>
        <row r="207">
          <cell r="R207" t="str">
            <v/>
          </cell>
        </row>
        <row r="208">
          <cell r="R208" t="str">
            <v/>
          </cell>
        </row>
        <row r="209">
          <cell r="R209" t="str">
            <v/>
          </cell>
        </row>
        <row r="210">
          <cell r="R210" t="str">
            <v/>
          </cell>
        </row>
        <row r="211">
          <cell r="R211" t="str">
            <v/>
          </cell>
        </row>
        <row r="212">
          <cell r="R212" t="str">
            <v/>
          </cell>
        </row>
        <row r="213">
          <cell r="R213" t="str">
            <v/>
          </cell>
        </row>
        <row r="214">
          <cell r="R214" t="str">
            <v/>
          </cell>
        </row>
        <row r="215">
          <cell r="R215" t="str">
            <v/>
          </cell>
        </row>
        <row r="216">
          <cell r="R216" t="str">
            <v/>
          </cell>
        </row>
        <row r="217">
          <cell r="R217" t="str">
            <v/>
          </cell>
        </row>
        <row r="218">
          <cell r="R218" t="str">
            <v/>
          </cell>
        </row>
        <row r="219">
          <cell r="R219" t="str">
            <v/>
          </cell>
        </row>
        <row r="220">
          <cell r="R220" t="str">
            <v/>
          </cell>
        </row>
        <row r="221">
          <cell r="R221" t="str">
            <v/>
          </cell>
        </row>
        <row r="222">
          <cell r="R222" t="str">
            <v/>
          </cell>
        </row>
        <row r="223">
          <cell r="R223" t="str">
            <v/>
          </cell>
        </row>
        <row r="224">
          <cell r="R224" t="str">
            <v/>
          </cell>
        </row>
        <row r="225">
          <cell r="R225" t="str">
            <v/>
          </cell>
        </row>
        <row r="226">
          <cell r="R226" t="str">
            <v/>
          </cell>
        </row>
        <row r="227">
          <cell r="R227" t="str">
            <v/>
          </cell>
        </row>
        <row r="228">
          <cell r="R228" t="str">
            <v/>
          </cell>
        </row>
        <row r="229">
          <cell r="R229" t="str">
            <v/>
          </cell>
        </row>
        <row r="230">
          <cell r="R230" t="str">
            <v/>
          </cell>
        </row>
        <row r="231">
          <cell r="R231" t="str">
            <v/>
          </cell>
        </row>
        <row r="232">
          <cell r="R232" t="str">
            <v/>
          </cell>
        </row>
        <row r="233">
          <cell r="R233" t="str">
            <v/>
          </cell>
        </row>
        <row r="234">
          <cell r="R234" t="str">
            <v/>
          </cell>
        </row>
        <row r="235">
          <cell r="R235" t="str">
            <v/>
          </cell>
        </row>
        <row r="236">
          <cell r="R236" t="str">
            <v/>
          </cell>
        </row>
        <row r="237">
          <cell r="R237" t="str">
            <v/>
          </cell>
        </row>
        <row r="238">
          <cell r="R238" t="str">
            <v/>
          </cell>
        </row>
        <row r="239">
          <cell r="R239" t="str">
            <v/>
          </cell>
        </row>
        <row r="240">
          <cell r="R240" t="str">
            <v/>
          </cell>
        </row>
        <row r="241">
          <cell r="R241" t="str">
            <v/>
          </cell>
        </row>
        <row r="242">
          <cell r="R242" t="str">
            <v/>
          </cell>
        </row>
        <row r="243">
          <cell r="R243" t="str">
            <v/>
          </cell>
        </row>
        <row r="244">
          <cell r="R244" t="str">
            <v/>
          </cell>
        </row>
        <row r="245">
          <cell r="R245" t="str">
            <v/>
          </cell>
        </row>
        <row r="246">
          <cell r="R246" t="str">
            <v/>
          </cell>
        </row>
        <row r="247">
          <cell r="R247" t="str">
            <v/>
          </cell>
        </row>
        <row r="248">
          <cell r="R248" t="str">
            <v/>
          </cell>
        </row>
        <row r="249">
          <cell r="R249" t="str">
            <v/>
          </cell>
        </row>
        <row r="250">
          <cell r="R250" t="str">
            <v/>
          </cell>
        </row>
        <row r="251">
          <cell r="R251" t="str">
            <v/>
          </cell>
        </row>
        <row r="252">
          <cell r="R252" t="str">
            <v/>
          </cell>
        </row>
        <row r="253">
          <cell r="R253" t="str">
            <v/>
          </cell>
        </row>
        <row r="254">
          <cell r="R254" t="str">
            <v/>
          </cell>
        </row>
        <row r="255">
          <cell r="R255" t="str">
            <v/>
          </cell>
        </row>
        <row r="256">
          <cell r="R256" t="str">
            <v/>
          </cell>
        </row>
        <row r="257">
          <cell r="R257" t="str">
            <v/>
          </cell>
        </row>
        <row r="258">
          <cell r="R258" t="str">
            <v/>
          </cell>
        </row>
        <row r="259">
          <cell r="R259" t="str">
            <v/>
          </cell>
        </row>
        <row r="260">
          <cell r="R260" t="str">
            <v/>
          </cell>
        </row>
        <row r="261">
          <cell r="R261" t="str">
            <v/>
          </cell>
        </row>
        <row r="262">
          <cell r="R262" t="str">
            <v/>
          </cell>
        </row>
        <row r="263">
          <cell r="R263" t="str">
            <v/>
          </cell>
        </row>
        <row r="264">
          <cell r="R264" t="str">
            <v/>
          </cell>
        </row>
        <row r="265">
          <cell r="R265" t="str">
            <v/>
          </cell>
        </row>
        <row r="266">
          <cell r="R266" t="str">
            <v/>
          </cell>
        </row>
        <row r="267">
          <cell r="R267" t="str">
            <v/>
          </cell>
        </row>
        <row r="268">
          <cell r="R268" t="str">
            <v/>
          </cell>
        </row>
        <row r="269">
          <cell r="R269" t="str">
            <v/>
          </cell>
        </row>
        <row r="270">
          <cell r="R270" t="str">
            <v/>
          </cell>
        </row>
        <row r="271">
          <cell r="R271" t="str">
            <v/>
          </cell>
        </row>
        <row r="272">
          <cell r="R272" t="str">
            <v/>
          </cell>
        </row>
        <row r="273">
          <cell r="R273" t="str">
            <v/>
          </cell>
        </row>
        <row r="274">
          <cell r="R274" t="str">
            <v/>
          </cell>
        </row>
        <row r="275">
          <cell r="R275" t="str">
            <v/>
          </cell>
        </row>
        <row r="276">
          <cell r="R276" t="str">
            <v/>
          </cell>
        </row>
        <row r="277">
          <cell r="R277" t="str">
            <v/>
          </cell>
        </row>
        <row r="278">
          <cell r="R278" t="str">
            <v/>
          </cell>
        </row>
        <row r="279">
          <cell r="R279" t="str">
            <v/>
          </cell>
        </row>
        <row r="280">
          <cell r="R280" t="str">
            <v/>
          </cell>
        </row>
        <row r="281">
          <cell r="R281" t="str">
            <v/>
          </cell>
        </row>
        <row r="282">
          <cell r="R282" t="str">
            <v/>
          </cell>
        </row>
        <row r="283">
          <cell r="R283" t="str">
            <v/>
          </cell>
        </row>
        <row r="284">
          <cell r="R284" t="str">
            <v/>
          </cell>
        </row>
        <row r="285">
          <cell r="R285" t="str">
            <v/>
          </cell>
        </row>
        <row r="286">
          <cell r="R286" t="str">
            <v/>
          </cell>
        </row>
        <row r="287">
          <cell r="R287" t="str">
            <v/>
          </cell>
        </row>
        <row r="288">
          <cell r="R288" t="str">
            <v/>
          </cell>
        </row>
        <row r="289">
          <cell r="R289" t="str">
            <v/>
          </cell>
        </row>
        <row r="290">
          <cell r="R290" t="str">
            <v/>
          </cell>
        </row>
        <row r="291">
          <cell r="R291" t="str">
            <v/>
          </cell>
        </row>
        <row r="292">
          <cell r="R292" t="str">
            <v/>
          </cell>
        </row>
        <row r="293">
          <cell r="R293" t="str">
            <v/>
          </cell>
        </row>
        <row r="294">
          <cell r="R294" t="str">
            <v/>
          </cell>
        </row>
        <row r="295">
          <cell r="R295" t="str">
            <v/>
          </cell>
        </row>
        <row r="296">
          <cell r="R296" t="str">
            <v/>
          </cell>
        </row>
        <row r="297">
          <cell r="R297" t="str">
            <v/>
          </cell>
        </row>
        <row r="298">
          <cell r="R298" t="str">
            <v/>
          </cell>
        </row>
        <row r="299">
          <cell r="R299" t="str">
            <v/>
          </cell>
        </row>
        <row r="300">
          <cell r="R300" t="str">
            <v/>
          </cell>
        </row>
        <row r="301">
          <cell r="R301" t="str">
            <v/>
          </cell>
        </row>
        <row r="302">
          <cell r="R302" t="str">
            <v/>
          </cell>
        </row>
        <row r="303">
          <cell r="R303" t="str">
            <v/>
          </cell>
        </row>
        <row r="304">
          <cell r="R304" t="str">
            <v/>
          </cell>
        </row>
        <row r="305">
          <cell r="R305" t="str">
            <v/>
          </cell>
        </row>
        <row r="306">
          <cell r="R306" t="str">
            <v/>
          </cell>
        </row>
        <row r="307">
          <cell r="R307" t="str">
            <v/>
          </cell>
        </row>
        <row r="308">
          <cell r="R308" t="str">
            <v/>
          </cell>
        </row>
        <row r="309">
          <cell r="R309" t="str">
            <v/>
          </cell>
        </row>
        <row r="310">
          <cell r="R310" t="str">
            <v/>
          </cell>
        </row>
        <row r="311">
          <cell r="R311" t="str">
            <v/>
          </cell>
        </row>
        <row r="312">
          <cell r="R312" t="str">
            <v/>
          </cell>
        </row>
        <row r="313">
          <cell r="R313" t="str">
            <v/>
          </cell>
        </row>
        <row r="314">
          <cell r="R314" t="str">
            <v/>
          </cell>
        </row>
        <row r="315">
          <cell r="R315" t="str">
            <v/>
          </cell>
        </row>
        <row r="316">
          <cell r="R316" t="str">
            <v/>
          </cell>
        </row>
        <row r="317">
          <cell r="R317" t="str">
            <v/>
          </cell>
        </row>
        <row r="318">
          <cell r="R318" t="str">
            <v/>
          </cell>
        </row>
        <row r="319">
          <cell r="R319" t="str">
            <v/>
          </cell>
        </row>
        <row r="320">
          <cell r="R320" t="str">
            <v/>
          </cell>
        </row>
        <row r="321">
          <cell r="R321" t="str">
            <v/>
          </cell>
        </row>
        <row r="322">
          <cell r="R322" t="str">
            <v/>
          </cell>
        </row>
        <row r="323">
          <cell r="R323" t="str">
            <v/>
          </cell>
        </row>
        <row r="324">
          <cell r="R324" t="str">
            <v/>
          </cell>
        </row>
        <row r="325">
          <cell r="R325" t="str">
            <v/>
          </cell>
        </row>
        <row r="326">
          <cell r="R326" t="str">
            <v/>
          </cell>
        </row>
        <row r="327">
          <cell r="R327" t="str">
            <v/>
          </cell>
        </row>
        <row r="328">
          <cell r="R328" t="str">
            <v/>
          </cell>
        </row>
        <row r="329">
          <cell r="R329" t="str">
            <v/>
          </cell>
        </row>
        <row r="330">
          <cell r="R330" t="str">
            <v/>
          </cell>
        </row>
        <row r="331">
          <cell r="R331" t="str">
            <v/>
          </cell>
        </row>
        <row r="332">
          <cell r="R332" t="str">
            <v/>
          </cell>
        </row>
        <row r="333">
          <cell r="R333" t="str">
            <v/>
          </cell>
        </row>
        <row r="334">
          <cell r="R334" t="str">
            <v/>
          </cell>
        </row>
        <row r="335">
          <cell r="R335" t="str">
            <v/>
          </cell>
        </row>
        <row r="336">
          <cell r="R336" t="str">
            <v/>
          </cell>
        </row>
        <row r="337">
          <cell r="R337" t="str">
            <v/>
          </cell>
        </row>
        <row r="338">
          <cell r="R338" t="str">
            <v/>
          </cell>
        </row>
        <row r="339">
          <cell r="R339" t="str">
            <v/>
          </cell>
        </row>
        <row r="340">
          <cell r="R340" t="str">
            <v/>
          </cell>
        </row>
        <row r="341">
          <cell r="R341" t="str">
            <v/>
          </cell>
        </row>
        <row r="342">
          <cell r="R342" t="str">
            <v/>
          </cell>
        </row>
        <row r="343">
          <cell r="R343" t="str">
            <v/>
          </cell>
        </row>
        <row r="344">
          <cell r="R344" t="str">
            <v/>
          </cell>
        </row>
        <row r="345">
          <cell r="R345" t="str">
            <v/>
          </cell>
        </row>
        <row r="346">
          <cell r="R346" t="str">
            <v/>
          </cell>
        </row>
        <row r="347">
          <cell r="R347" t="str">
            <v/>
          </cell>
        </row>
        <row r="348">
          <cell r="R348" t="str">
            <v/>
          </cell>
        </row>
        <row r="349">
          <cell r="R349" t="str">
            <v/>
          </cell>
        </row>
        <row r="350">
          <cell r="R350" t="str">
            <v/>
          </cell>
        </row>
        <row r="351">
          <cell r="R351" t="str">
            <v/>
          </cell>
        </row>
        <row r="352">
          <cell r="R352" t="str">
            <v/>
          </cell>
        </row>
        <row r="353">
          <cell r="R353" t="str">
            <v/>
          </cell>
        </row>
        <row r="354">
          <cell r="R354" t="str">
            <v/>
          </cell>
        </row>
        <row r="355">
          <cell r="R355" t="str">
            <v/>
          </cell>
        </row>
        <row r="356">
          <cell r="R356" t="str">
            <v/>
          </cell>
        </row>
        <row r="357">
          <cell r="R357" t="str">
            <v/>
          </cell>
        </row>
        <row r="358">
          <cell r="R358" t="str">
            <v/>
          </cell>
        </row>
        <row r="359">
          <cell r="R359" t="str">
            <v/>
          </cell>
        </row>
        <row r="360">
          <cell r="R360" t="str">
            <v/>
          </cell>
        </row>
        <row r="361">
          <cell r="R361" t="str">
            <v/>
          </cell>
        </row>
        <row r="362">
          <cell r="R362" t="str">
            <v/>
          </cell>
        </row>
        <row r="363">
          <cell r="R363" t="str">
            <v/>
          </cell>
        </row>
        <row r="364">
          <cell r="R364" t="str">
            <v/>
          </cell>
        </row>
        <row r="365">
          <cell r="R365" t="str">
            <v/>
          </cell>
        </row>
        <row r="366">
          <cell r="R366" t="str">
            <v/>
          </cell>
        </row>
        <row r="367">
          <cell r="R367" t="str">
            <v/>
          </cell>
        </row>
        <row r="368">
          <cell r="R368" t="str">
            <v/>
          </cell>
        </row>
        <row r="369">
          <cell r="R369" t="str">
            <v/>
          </cell>
        </row>
        <row r="370">
          <cell r="R370" t="str">
            <v/>
          </cell>
        </row>
        <row r="371">
          <cell r="R371" t="str">
            <v/>
          </cell>
        </row>
        <row r="372">
          <cell r="R372" t="str">
            <v/>
          </cell>
        </row>
        <row r="373">
          <cell r="R373" t="str">
            <v/>
          </cell>
        </row>
        <row r="374">
          <cell r="R374" t="str">
            <v/>
          </cell>
        </row>
        <row r="375">
          <cell r="R375" t="str">
            <v/>
          </cell>
        </row>
        <row r="376">
          <cell r="R376" t="str">
            <v/>
          </cell>
        </row>
        <row r="377">
          <cell r="R377" t="str">
            <v/>
          </cell>
        </row>
        <row r="378">
          <cell r="R378" t="str">
            <v/>
          </cell>
        </row>
        <row r="379">
          <cell r="R379" t="str">
            <v/>
          </cell>
        </row>
        <row r="380">
          <cell r="R380" t="str">
            <v/>
          </cell>
        </row>
        <row r="381">
          <cell r="R381" t="str">
            <v/>
          </cell>
        </row>
        <row r="382">
          <cell r="R382" t="str">
            <v/>
          </cell>
        </row>
        <row r="383">
          <cell r="R383" t="str">
            <v/>
          </cell>
        </row>
        <row r="384">
          <cell r="R384" t="str">
            <v/>
          </cell>
        </row>
        <row r="385">
          <cell r="R385" t="str">
            <v/>
          </cell>
        </row>
        <row r="386">
          <cell r="R386" t="str">
            <v/>
          </cell>
        </row>
        <row r="387">
          <cell r="R387" t="str">
            <v/>
          </cell>
        </row>
        <row r="388">
          <cell r="R388" t="str">
            <v/>
          </cell>
        </row>
        <row r="389">
          <cell r="R389" t="str">
            <v/>
          </cell>
        </row>
        <row r="390">
          <cell r="R390" t="str">
            <v/>
          </cell>
        </row>
        <row r="391">
          <cell r="R391" t="str">
            <v/>
          </cell>
        </row>
        <row r="392">
          <cell r="R392" t="str">
            <v/>
          </cell>
        </row>
        <row r="393">
          <cell r="R393" t="str">
            <v/>
          </cell>
        </row>
        <row r="394">
          <cell r="R394" t="str">
            <v/>
          </cell>
        </row>
        <row r="395">
          <cell r="R395" t="str">
            <v/>
          </cell>
        </row>
        <row r="396">
          <cell r="R396" t="str">
            <v/>
          </cell>
        </row>
        <row r="397">
          <cell r="R397" t="str">
            <v/>
          </cell>
        </row>
        <row r="398">
          <cell r="R398" t="str">
            <v/>
          </cell>
        </row>
        <row r="399">
          <cell r="R399" t="str">
            <v/>
          </cell>
        </row>
        <row r="400">
          <cell r="R400" t="str">
            <v/>
          </cell>
        </row>
        <row r="401">
          <cell r="R401" t="str">
            <v/>
          </cell>
        </row>
        <row r="402">
          <cell r="R402" t="str">
            <v/>
          </cell>
        </row>
        <row r="403">
          <cell r="R403" t="str">
            <v/>
          </cell>
        </row>
        <row r="404">
          <cell r="R404" t="str">
            <v/>
          </cell>
        </row>
        <row r="405">
          <cell r="R405" t="str">
            <v/>
          </cell>
        </row>
        <row r="406">
          <cell r="R406" t="str">
            <v/>
          </cell>
        </row>
        <row r="407">
          <cell r="R407" t="str">
            <v/>
          </cell>
        </row>
        <row r="408">
          <cell r="R408" t="str">
            <v/>
          </cell>
        </row>
        <row r="409">
          <cell r="R409" t="str">
            <v/>
          </cell>
        </row>
        <row r="410">
          <cell r="R410" t="str">
            <v/>
          </cell>
        </row>
        <row r="411">
          <cell r="R411" t="str">
            <v/>
          </cell>
        </row>
        <row r="412">
          <cell r="R412" t="str">
            <v/>
          </cell>
        </row>
        <row r="413">
          <cell r="R413" t="str">
            <v/>
          </cell>
        </row>
        <row r="414">
          <cell r="R414" t="str">
            <v/>
          </cell>
        </row>
        <row r="415">
          <cell r="R415" t="str">
            <v/>
          </cell>
        </row>
        <row r="416">
          <cell r="R416" t="str">
            <v/>
          </cell>
        </row>
        <row r="417">
          <cell r="R417" t="str">
            <v/>
          </cell>
        </row>
        <row r="418">
          <cell r="R418" t="str">
            <v/>
          </cell>
        </row>
        <row r="419">
          <cell r="R419" t="str">
            <v/>
          </cell>
        </row>
        <row r="420">
          <cell r="R420" t="str">
            <v/>
          </cell>
        </row>
        <row r="421">
          <cell r="R421" t="str">
            <v/>
          </cell>
        </row>
        <row r="422">
          <cell r="R422" t="str">
            <v/>
          </cell>
        </row>
        <row r="423">
          <cell r="R423" t="str">
            <v/>
          </cell>
        </row>
        <row r="424">
          <cell r="R424" t="str">
            <v/>
          </cell>
        </row>
        <row r="425">
          <cell r="R425" t="str">
            <v/>
          </cell>
        </row>
        <row r="426">
          <cell r="R426" t="str">
            <v/>
          </cell>
        </row>
        <row r="427">
          <cell r="R427" t="str">
            <v/>
          </cell>
        </row>
        <row r="428">
          <cell r="R428" t="str">
            <v/>
          </cell>
        </row>
        <row r="429">
          <cell r="R429" t="str">
            <v/>
          </cell>
        </row>
        <row r="430">
          <cell r="R430" t="str">
            <v/>
          </cell>
        </row>
        <row r="431">
          <cell r="R431" t="str">
            <v/>
          </cell>
        </row>
        <row r="432">
          <cell r="R432" t="str">
            <v/>
          </cell>
        </row>
        <row r="433">
          <cell r="R433" t="str">
            <v/>
          </cell>
        </row>
        <row r="434">
          <cell r="R434" t="str">
            <v/>
          </cell>
        </row>
        <row r="435">
          <cell r="R435" t="str">
            <v/>
          </cell>
        </row>
        <row r="436">
          <cell r="R436" t="str">
            <v/>
          </cell>
        </row>
        <row r="437">
          <cell r="R437" t="str">
            <v/>
          </cell>
        </row>
        <row r="438">
          <cell r="R438" t="str">
            <v/>
          </cell>
        </row>
        <row r="439">
          <cell r="R439" t="str">
            <v/>
          </cell>
        </row>
        <row r="440">
          <cell r="R440" t="str">
            <v/>
          </cell>
        </row>
        <row r="441">
          <cell r="R441" t="str">
            <v/>
          </cell>
        </row>
        <row r="442">
          <cell r="R442" t="str">
            <v/>
          </cell>
        </row>
        <row r="443">
          <cell r="R443" t="str">
            <v/>
          </cell>
        </row>
        <row r="444">
          <cell r="R444" t="str">
            <v/>
          </cell>
        </row>
        <row r="445">
          <cell r="R445" t="str">
            <v/>
          </cell>
        </row>
        <row r="446">
          <cell r="R446" t="str">
            <v/>
          </cell>
        </row>
        <row r="447">
          <cell r="R447" t="str">
            <v/>
          </cell>
        </row>
        <row r="448">
          <cell r="R448" t="str">
            <v/>
          </cell>
        </row>
        <row r="449">
          <cell r="R449" t="str">
            <v/>
          </cell>
        </row>
        <row r="450">
          <cell r="R450" t="str">
            <v/>
          </cell>
        </row>
        <row r="451">
          <cell r="R451" t="str">
            <v/>
          </cell>
        </row>
        <row r="452">
          <cell r="R452" t="str">
            <v/>
          </cell>
        </row>
        <row r="453">
          <cell r="R453" t="str">
            <v/>
          </cell>
        </row>
        <row r="454">
          <cell r="R454" t="str">
            <v/>
          </cell>
        </row>
        <row r="455">
          <cell r="R455" t="str">
            <v/>
          </cell>
        </row>
        <row r="456">
          <cell r="R456" t="str">
            <v/>
          </cell>
        </row>
        <row r="457">
          <cell r="R457" t="str">
            <v/>
          </cell>
        </row>
        <row r="458">
          <cell r="R458" t="str">
            <v/>
          </cell>
        </row>
        <row r="459">
          <cell r="R459" t="str">
            <v/>
          </cell>
        </row>
        <row r="460">
          <cell r="R460" t="str">
            <v/>
          </cell>
        </row>
        <row r="461">
          <cell r="R461" t="str">
            <v/>
          </cell>
        </row>
        <row r="462">
          <cell r="R462" t="str">
            <v/>
          </cell>
        </row>
        <row r="463">
          <cell r="R463" t="str">
            <v/>
          </cell>
        </row>
        <row r="464">
          <cell r="R464" t="str">
            <v/>
          </cell>
        </row>
        <row r="465">
          <cell r="R465" t="str">
            <v/>
          </cell>
        </row>
        <row r="466">
          <cell r="R466" t="str">
            <v/>
          </cell>
        </row>
        <row r="467">
          <cell r="R467" t="str">
            <v/>
          </cell>
        </row>
        <row r="468">
          <cell r="R468" t="str">
            <v/>
          </cell>
        </row>
        <row r="469">
          <cell r="R469" t="str">
            <v/>
          </cell>
        </row>
        <row r="470">
          <cell r="R470" t="str">
            <v/>
          </cell>
        </row>
        <row r="471">
          <cell r="R471" t="str">
            <v/>
          </cell>
        </row>
        <row r="472">
          <cell r="R472" t="str">
            <v/>
          </cell>
        </row>
        <row r="473">
          <cell r="R473" t="str">
            <v/>
          </cell>
        </row>
        <row r="474">
          <cell r="R474" t="str">
            <v/>
          </cell>
        </row>
        <row r="475">
          <cell r="R475" t="str">
            <v/>
          </cell>
        </row>
        <row r="476">
          <cell r="R476" t="str">
            <v/>
          </cell>
        </row>
        <row r="477">
          <cell r="R477" t="str">
            <v/>
          </cell>
        </row>
        <row r="478">
          <cell r="R478" t="str">
            <v/>
          </cell>
        </row>
        <row r="479">
          <cell r="R479" t="str">
            <v/>
          </cell>
        </row>
        <row r="480">
          <cell r="R480" t="str">
            <v/>
          </cell>
        </row>
        <row r="481">
          <cell r="R481" t="str">
            <v/>
          </cell>
        </row>
        <row r="482">
          <cell r="R482" t="str">
            <v/>
          </cell>
        </row>
        <row r="483">
          <cell r="R483" t="str">
            <v/>
          </cell>
        </row>
        <row r="484">
          <cell r="R484" t="str">
            <v/>
          </cell>
        </row>
        <row r="485">
          <cell r="R485" t="str">
            <v/>
          </cell>
        </row>
        <row r="486">
          <cell r="R486" t="str">
            <v/>
          </cell>
        </row>
        <row r="487">
          <cell r="R487" t="str">
            <v/>
          </cell>
        </row>
        <row r="488">
          <cell r="R488" t="str">
            <v/>
          </cell>
        </row>
        <row r="489">
          <cell r="R489" t="str">
            <v/>
          </cell>
        </row>
        <row r="490">
          <cell r="R490" t="str">
            <v/>
          </cell>
        </row>
        <row r="491">
          <cell r="R491" t="str">
            <v/>
          </cell>
        </row>
        <row r="492">
          <cell r="R492" t="str">
            <v/>
          </cell>
        </row>
        <row r="493">
          <cell r="R493" t="str">
            <v/>
          </cell>
        </row>
        <row r="494">
          <cell r="R494" t="str">
            <v/>
          </cell>
        </row>
        <row r="495">
          <cell r="R495" t="str">
            <v/>
          </cell>
        </row>
        <row r="496">
          <cell r="R496" t="str">
            <v/>
          </cell>
        </row>
        <row r="497">
          <cell r="R497" t="str">
            <v/>
          </cell>
        </row>
        <row r="498">
          <cell r="R498" t="str">
            <v/>
          </cell>
        </row>
        <row r="499">
          <cell r="R499" t="str">
            <v/>
          </cell>
        </row>
        <row r="500">
          <cell r="R500" t="str">
            <v/>
          </cell>
        </row>
        <row r="501">
          <cell r="R501" t="str">
            <v/>
          </cell>
        </row>
      </sheetData>
      <sheetData sheetId="3">
        <row r="3">
          <cell r="T3" t="str">
            <v/>
          </cell>
        </row>
        <row r="4">
          <cell r="T4" t="str">
            <v/>
          </cell>
        </row>
        <row r="5">
          <cell r="T5" t="str">
            <v/>
          </cell>
        </row>
        <row r="6">
          <cell r="T6" t="str">
            <v/>
          </cell>
        </row>
        <row r="7">
          <cell r="T7" t="str">
            <v/>
          </cell>
        </row>
        <row r="8">
          <cell r="T8" t="str">
            <v/>
          </cell>
        </row>
        <row r="9">
          <cell r="T9" t="str">
            <v/>
          </cell>
        </row>
        <row r="10">
          <cell r="T10" t="str">
            <v/>
          </cell>
        </row>
        <row r="11">
          <cell r="T11" t="str">
            <v/>
          </cell>
        </row>
        <row r="12">
          <cell r="T12" t="str">
            <v/>
          </cell>
        </row>
        <row r="13">
          <cell r="T13" t="str">
            <v/>
          </cell>
        </row>
        <row r="14">
          <cell r="T14" t="str">
            <v/>
          </cell>
        </row>
        <row r="15">
          <cell r="T15" t="str">
            <v/>
          </cell>
        </row>
        <row r="16">
          <cell r="T16" t="str">
            <v/>
          </cell>
        </row>
        <row r="17">
          <cell r="T17" t="str">
            <v/>
          </cell>
        </row>
        <row r="18">
          <cell r="T18" t="str">
            <v/>
          </cell>
        </row>
        <row r="19">
          <cell r="T19" t="str">
            <v/>
          </cell>
        </row>
        <row r="20">
          <cell r="T20" t="str">
            <v/>
          </cell>
        </row>
        <row r="21">
          <cell r="T21" t="str">
            <v/>
          </cell>
        </row>
        <row r="22">
          <cell r="T22" t="str">
            <v/>
          </cell>
        </row>
        <row r="23">
          <cell r="T23" t="str">
            <v/>
          </cell>
        </row>
        <row r="24">
          <cell r="T24" t="str">
            <v/>
          </cell>
        </row>
        <row r="25">
          <cell r="T25" t="str">
            <v/>
          </cell>
        </row>
        <row r="26">
          <cell r="T26" t="str">
            <v/>
          </cell>
        </row>
        <row r="27">
          <cell r="T27" t="str">
            <v/>
          </cell>
        </row>
        <row r="28">
          <cell r="T28" t="str">
            <v/>
          </cell>
        </row>
        <row r="29">
          <cell r="T29" t="str">
            <v/>
          </cell>
        </row>
        <row r="30">
          <cell r="T30" t="str">
            <v/>
          </cell>
        </row>
        <row r="31">
          <cell r="T31" t="str">
            <v/>
          </cell>
        </row>
        <row r="32">
          <cell r="T32" t="str">
            <v/>
          </cell>
        </row>
        <row r="33">
          <cell r="T33" t="str">
            <v/>
          </cell>
        </row>
        <row r="34">
          <cell r="T34" t="str">
            <v/>
          </cell>
        </row>
        <row r="35">
          <cell r="T35" t="str">
            <v/>
          </cell>
        </row>
        <row r="36">
          <cell r="T36" t="str">
            <v/>
          </cell>
        </row>
        <row r="37">
          <cell r="T37" t="str">
            <v/>
          </cell>
        </row>
        <row r="38">
          <cell r="T38" t="str">
            <v/>
          </cell>
        </row>
        <row r="39">
          <cell r="T39" t="str">
            <v/>
          </cell>
        </row>
        <row r="40">
          <cell r="T40" t="str">
            <v/>
          </cell>
        </row>
        <row r="41">
          <cell r="T41" t="str">
            <v/>
          </cell>
        </row>
        <row r="42">
          <cell r="T42" t="str">
            <v/>
          </cell>
        </row>
        <row r="43">
          <cell r="T43" t="str">
            <v/>
          </cell>
        </row>
        <row r="44">
          <cell r="T44" t="str">
            <v/>
          </cell>
        </row>
        <row r="45">
          <cell r="T45" t="str">
            <v/>
          </cell>
        </row>
        <row r="46">
          <cell r="T46" t="str">
            <v/>
          </cell>
        </row>
        <row r="47">
          <cell r="T47" t="str">
            <v/>
          </cell>
        </row>
        <row r="48">
          <cell r="T48" t="str">
            <v/>
          </cell>
        </row>
        <row r="49">
          <cell r="T49" t="str">
            <v/>
          </cell>
        </row>
        <row r="50">
          <cell r="T50" t="str">
            <v/>
          </cell>
        </row>
        <row r="51">
          <cell r="T51" t="str">
            <v/>
          </cell>
        </row>
        <row r="52">
          <cell r="T52" t="str">
            <v/>
          </cell>
        </row>
        <row r="53">
          <cell r="T53" t="str">
            <v/>
          </cell>
        </row>
        <row r="54">
          <cell r="T54" t="str">
            <v/>
          </cell>
        </row>
        <row r="55">
          <cell r="T55" t="str">
            <v/>
          </cell>
        </row>
        <row r="56">
          <cell r="T56" t="str">
            <v/>
          </cell>
        </row>
        <row r="57">
          <cell r="T57" t="str">
            <v/>
          </cell>
        </row>
        <row r="58">
          <cell r="T58" t="str">
            <v/>
          </cell>
        </row>
        <row r="59">
          <cell r="T59" t="str">
            <v/>
          </cell>
        </row>
        <row r="60">
          <cell r="T60" t="str">
            <v/>
          </cell>
        </row>
        <row r="61">
          <cell r="T61" t="str">
            <v/>
          </cell>
        </row>
        <row r="62">
          <cell r="T62" t="str">
            <v/>
          </cell>
        </row>
        <row r="63">
          <cell r="T63" t="str">
            <v/>
          </cell>
        </row>
        <row r="64">
          <cell r="T64" t="str">
            <v/>
          </cell>
        </row>
        <row r="65">
          <cell r="T65" t="str">
            <v/>
          </cell>
        </row>
        <row r="66">
          <cell r="T66" t="str">
            <v/>
          </cell>
        </row>
        <row r="67">
          <cell r="T67" t="str">
            <v/>
          </cell>
        </row>
        <row r="68">
          <cell r="T68" t="str">
            <v/>
          </cell>
        </row>
        <row r="69">
          <cell r="T69" t="str">
            <v/>
          </cell>
        </row>
        <row r="70">
          <cell r="T70" t="str">
            <v/>
          </cell>
        </row>
        <row r="71">
          <cell r="T71" t="str">
            <v/>
          </cell>
        </row>
        <row r="72">
          <cell r="T72" t="str">
            <v/>
          </cell>
        </row>
        <row r="73">
          <cell r="T73" t="str">
            <v/>
          </cell>
        </row>
        <row r="74">
          <cell r="T74" t="str">
            <v/>
          </cell>
        </row>
        <row r="75">
          <cell r="T75" t="str">
            <v/>
          </cell>
        </row>
        <row r="76">
          <cell r="T76" t="str">
            <v/>
          </cell>
        </row>
        <row r="77">
          <cell r="T77" t="str">
            <v/>
          </cell>
        </row>
        <row r="78">
          <cell r="T78" t="str">
            <v/>
          </cell>
        </row>
        <row r="79">
          <cell r="T79" t="str">
            <v/>
          </cell>
        </row>
        <row r="80">
          <cell r="T80" t="str">
            <v/>
          </cell>
        </row>
        <row r="81">
          <cell r="T81" t="str">
            <v/>
          </cell>
        </row>
        <row r="82">
          <cell r="T82" t="str">
            <v/>
          </cell>
        </row>
        <row r="83">
          <cell r="T83" t="str">
            <v/>
          </cell>
        </row>
        <row r="84">
          <cell r="T84" t="str">
            <v/>
          </cell>
        </row>
        <row r="85">
          <cell r="T85" t="str">
            <v/>
          </cell>
        </row>
        <row r="86">
          <cell r="T86" t="str">
            <v/>
          </cell>
        </row>
        <row r="87">
          <cell r="T87" t="str">
            <v/>
          </cell>
        </row>
        <row r="88">
          <cell r="T88" t="str">
            <v/>
          </cell>
        </row>
        <row r="89">
          <cell r="T89" t="str">
            <v/>
          </cell>
        </row>
        <row r="90">
          <cell r="T90" t="str">
            <v/>
          </cell>
        </row>
        <row r="91">
          <cell r="T91" t="str">
            <v/>
          </cell>
        </row>
        <row r="92">
          <cell r="T92" t="str">
            <v/>
          </cell>
        </row>
        <row r="93">
          <cell r="T93" t="str">
            <v/>
          </cell>
        </row>
        <row r="94">
          <cell r="T94" t="str">
            <v/>
          </cell>
        </row>
        <row r="95">
          <cell r="T95" t="str">
            <v/>
          </cell>
        </row>
        <row r="96">
          <cell r="T96" t="str">
            <v/>
          </cell>
        </row>
        <row r="97">
          <cell r="T97" t="str">
            <v/>
          </cell>
        </row>
        <row r="98">
          <cell r="T98" t="str">
            <v/>
          </cell>
        </row>
        <row r="99">
          <cell r="T99" t="str">
            <v/>
          </cell>
        </row>
        <row r="100">
          <cell r="T100" t="str">
            <v/>
          </cell>
        </row>
        <row r="101">
          <cell r="T101" t="str">
            <v/>
          </cell>
        </row>
        <row r="102">
          <cell r="T102" t="str">
            <v/>
          </cell>
        </row>
        <row r="103">
          <cell r="T103" t="str">
            <v/>
          </cell>
        </row>
        <row r="104">
          <cell r="T104" t="str">
            <v/>
          </cell>
        </row>
        <row r="105">
          <cell r="T105" t="str">
            <v/>
          </cell>
        </row>
        <row r="106">
          <cell r="T106" t="str">
            <v/>
          </cell>
        </row>
        <row r="107">
          <cell r="T107" t="str">
            <v/>
          </cell>
        </row>
        <row r="108">
          <cell r="T108" t="str">
            <v/>
          </cell>
        </row>
        <row r="109">
          <cell r="T109" t="str">
            <v/>
          </cell>
        </row>
        <row r="110">
          <cell r="T110" t="str">
            <v/>
          </cell>
        </row>
        <row r="111">
          <cell r="T111" t="str">
            <v/>
          </cell>
        </row>
        <row r="112">
          <cell r="T112" t="str">
            <v/>
          </cell>
        </row>
        <row r="113">
          <cell r="T113" t="str">
            <v/>
          </cell>
        </row>
        <row r="114">
          <cell r="T114" t="str">
            <v/>
          </cell>
        </row>
        <row r="115">
          <cell r="T115" t="str">
            <v/>
          </cell>
        </row>
        <row r="116">
          <cell r="T116" t="str">
            <v/>
          </cell>
        </row>
        <row r="117">
          <cell r="T117" t="str">
            <v/>
          </cell>
        </row>
        <row r="118">
          <cell r="T118" t="str">
            <v/>
          </cell>
        </row>
        <row r="119">
          <cell r="T119" t="str">
            <v/>
          </cell>
        </row>
        <row r="120">
          <cell r="T120" t="str">
            <v/>
          </cell>
        </row>
        <row r="121">
          <cell r="T121" t="str">
            <v/>
          </cell>
        </row>
        <row r="122">
          <cell r="T122" t="str">
            <v/>
          </cell>
        </row>
        <row r="123">
          <cell r="T123" t="str">
            <v/>
          </cell>
        </row>
        <row r="124">
          <cell r="T124" t="str">
            <v/>
          </cell>
        </row>
        <row r="125">
          <cell r="T125" t="str">
            <v/>
          </cell>
        </row>
        <row r="126">
          <cell r="T126" t="str">
            <v/>
          </cell>
        </row>
        <row r="127">
          <cell r="T127" t="str">
            <v/>
          </cell>
        </row>
        <row r="128">
          <cell r="T128" t="str">
            <v/>
          </cell>
        </row>
        <row r="129">
          <cell r="T129" t="str">
            <v/>
          </cell>
        </row>
        <row r="130">
          <cell r="T130" t="str">
            <v/>
          </cell>
        </row>
        <row r="131">
          <cell r="T131" t="str">
            <v/>
          </cell>
        </row>
        <row r="132">
          <cell r="T132" t="str">
            <v/>
          </cell>
        </row>
        <row r="133">
          <cell r="T133" t="str">
            <v/>
          </cell>
        </row>
        <row r="134">
          <cell r="T134" t="str">
            <v/>
          </cell>
        </row>
        <row r="135">
          <cell r="T135" t="str">
            <v/>
          </cell>
        </row>
        <row r="136">
          <cell r="T136" t="str">
            <v/>
          </cell>
        </row>
        <row r="137">
          <cell r="T137" t="str">
            <v/>
          </cell>
        </row>
        <row r="138">
          <cell r="T138" t="str">
            <v/>
          </cell>
        </row>
        <row r="139">
          <cell r="T139" t="str">
            <v/>
          </cell>
        </row>
        <row r="140">
          <cell r="T140" t="str">
            <v/>
          </cell>
        </row>
        <row r="141">
          <cell r="T141" t="str">
            <v/>
          </cell>
        </row>
        <row r="142">
          <cell r="T142" t="str">
            <v/>
          </cell>
        </row>
        <row r="143">
          <cell r="T143" t="str">
            <v/>
          </cell>
        </row>
        <row r="144">
          <cell r="T144" t="str">
            <v/>
          </cell>
        </row>
        <row r="145">
          <cell r="T145" t="str">
            <v/>
          </cell>
        </row>
        <row r="146">
          <cell r="T146" t="str">
            <v/>
          </cell>
        </row>
        <row r="147">
          <cell r="T147" t="str">
            <v/>
          </cell>
        </row>
        <row r="148">
          <cell r="T148" t="str">
            <v/>
          </cell>
        </row>
        <row r="149">
          <cell r="T149" t="str">
            <v/>
          </cell>
        </row>
        <row r="150">
          <cell r="T150" t="str">
            <v/>
          </cell>
        </row>
        <row r="151">
          <cell r="T151" t="str">
            <v/>
          </cell>
        </row>
        <row r="152">
          <cell r="T152" t="str">
            <v/>
          </cell>
        </row>
        <row r="153">
          <cell r="T153" t="str">
            <v/>
          </cell>
        </row>
        <row r="154">
          <cell r="T154" t="str">
            <v/>
          </cell>
        </row>
        <row r="155">
          <cell r="T155" t="str">
            <v/>
          </cell>
        </row>
        <row r="156">
          <cell r="T156" t="str">
            <v/>
          </cell>
        </row>
        <row r="157">
          <cell r="T157" t="str">
            <v/>
          </cell>
        </row>
        <row r="158">
          <cell r="T158" t="str">
            <v/>
          </cell>
        </row>
        <row r="159">
          <cell r="T159" t="str">
            <v/>
          </cell>
        </row>
        <row r="160">
          <cell r="T160" t="str">
            <v/>
          </cell>
        </row>
        <row r="161">
          <cell r="T161" t="str">
            <v/>
          </cell>
        </row>
        <row r="162">
          <cell r="T162" t="str">
            <v/>
          </cell>
        </row>
        <row r="163">
          <cell r="T163" t="str">
            <v/>
          </cell>
        </row>
        <row r="164">
          <cell r="T164" t="str">
            <v/>
          </cell>
        </row>
        <row r="165">
          <cell r="T165" t="str">
            <v/>
          </cell>
        </row>
        <row r="166">
          <cell r="T166" t="str">
            <v/>
          </cell>
        </row>
        <row r="167">
          <cell r="T167" t="str">
            <v/>
          </cell>
        </row>
        <row r="168">
          <cell r="T168" t="str">
            <v/>
          </cell>
        </row>
        <row r="169">
          <cell r="T169" t="str">
            <v/>
          </cell>
        </row>
        <row r="170">
          <cell r="T170" t="str">
            <v/>
          </cell>
        </row>
        <row r="171">
          <cell r="T171" t="str">
            <v/>
          </cell>
        </row>
        <row r="172">
          <cell r="T172" t="str">
            <v/>
          </cell>
        </row>
        <row r="173">
          <cell r="T173" t="str">
            <v/>
          </cell>
        </row>
        <row r="174">
          <cell r="T174" t="str">
            <v/>
          </cell>
        </row>
        <row r="175">
          <cell r="T175" t="str">
            <v/>
          </cell>
        </row>
        <row r="176">
          <cell r="T176" t="str">
            <v/>
          </cell>
        </row>
        <row r="177">
          <cell r="T177" t="str">
            <v/>
          </cell>
        </row>
        <row r="178">
          <cell r="T178" t="str">
            <v/>
          </cell>
        </row>
        <row r="179">
          <cell r="T179" t="str">
            <v/>
          </cell>
        </row>
        <row r="180">
          <cell r="T180" t="str">
            <v/>
          </cell>
        </row>
        <row r="181">
          <cell r="T181" t="str">
            <v/>
          </cell>
        </row>
        <row r="182">
          <cell r="T182" t="str">
            <v/>
          </cell>
        </row>
        <row r="183">
          <cell r="T183" t="str">
            <v/>
          </cell>
        </row>
        <row r="184">
          <cell r="T184" t="str">
            <v/>
          </cell>
        </row>
        <row r="185">
          <cell r="T185" t="str">
            <v/>
          </cell>
        </row>
        <row r="186">
          <cell r="T186" t="str">
            <v/>
          </cell>
        </row>
        <row r="187">
          <cell r="T187" t="str">
            <v/>
          </cell>
        </row>
        <row r="188">
          <cell r="T188" t="str">
            <v/>
          </cell>
        </row>
        <row r="189">
          <cell r="T189" t="str">
            <v/>
          </cell>
        </row>
        <row r="190">
          <cell r="T190" t="str">
            <v/>
          </cell>
        </row>
        <row r="191">
          <cell r="T191" t="str">
            <v/>
          </cell>
        </row>
        <row r="192">
          <cell r="T192" t="str">
            <v/>
          </cell>
        </row>
        <row r="193">
          <cell r="T193" t="str">
            <v/>
          </cell>
        </row>
        <row r="194">
          <cell r="T194" t="str">
            <v/>
          </cell>
        </row>
        <row r="195">
          <cell r="T195" t="str">
            <v/>
          </cell>
        </row>
        <row r="196">
          <cell r="T196" t="str">
            <v/>
          </cell>
        </row>
        <row r="197">
          <cell r="T197" t="str">
            <v/>
          </cell>
        </row>
        <row r="198">
          <cell r="T198" t="str">
            <v/>
          </cell>
        </row>
        <row r="199">
          <cell r="T199" t="str">
            <v/>
          </cell>
        </row>
        <row r="200">
          <cell r="T200" t="str">
            <v/>
          </cell>
        </row>
        <row r="201">
          <cell r="T201" t="str">
            <v/>
          </cell>
        </row>
        <row r="202">
          <cell r="T202" t="str">
            <v/>
          </cell>
        </row>
        <row r="203">
          <cell r="T203" t="str">
            <v/>
          </cell>
        </row>
        <row r="204">
          <cell r="T204" t="str">
            <v/>
          </cell>
        </row>
        <row r="205">
          <cell r="T205" t="str">
            <v/>
          </cell>
        </row>
        <row r="206">
          <cell r="T206" t="str">
            <v/>
          </cell>
        </row>
        <row r="207">
          <cell r="T207" t="str">
            <v/>
          </cell>
        </row>
        <row r="208">
          <cell r="T208" t="str">
            <v/>
          </cell>
        </row>
        <row r="209">
          <cell r="T209" t="str">
            <v/>
          </cell>
        </row>
        <row r="210">
          <cell r="T210" t="str">
            <v/>
          </cell>
        </row>
        <row r="211">
          <cell r="T211" t="str">
            <v/>
          </cell>
        </row>
        <row r="212">
          <cell r="T212" t="str">
            <v/>
          </cell>
        </row>
        <row r="213">
          <cell r="T213" t="str">
            <v/>
          </cell>
        </row>
        <row r="214">
          <cell r="T214" t="str">
            <v/>
          </cell>
        </row>
        <row r="215">
          <cell r="T215" t="str">
            <v/>
          </cell>
        </row>
        <row r="216">
          <cell r="T216" t="str">
            <v/>
          </cell>
        </row>
        <row r="217">
          <cell r="T217" t="str">
            <v/>
          </cell>
        </row>
        <row r="218">
          <cell r="T218" t="str">
            <v/>
          </cell>
        </row>
        <row r="219">
          <cell r="T219" t="str">
            <v/>
          </cell>
        </row>
        <row r="220">
          <cell r="T220" t="str">
            <v/>
          </cell>
        </row>
        <row r="221">
          <cell r="T221" t="str">
            <v/>
          </cell>
        </row>
        <row r="222">
          <cell r="T222" t="str">
            <v/>
          </cell>
        </row>
        <row r="223">
          <cell r="T223" t="str">
            <v/>
          </cell>
        </row>
        <row r="224">
          <cell r="T224" t="str">
            <v/>
          </cell>
        </row>
        <row r="225">
          <cell r="T225" t="str">
            <v/>
          </cell>
        </row>
        <row r="226">
          <cell r="T226" t="str">
            <v/>
          </cell>
        </row>
        <row r="227">
          <cell r="T227" t="str">
            <v/>
          </cell>
        </row>
        <row r="228">
          <cell r="T228" t="str">
            <v/>
          </cell>
        </row>
        <row r="229">
          <cell r="T229" t="str">
            <v/>
          </cell>
        </row>
        <row r="230">
          <cell r="T230" t="str">
            <v/>
          </cell>
        </row>
        <row r="231">
          <cell r="T231" t="str">
            <v/>
          </cell>
        </row>
        <row r="232">
          <cell r="T232" t="str">
            <v/>
          </cell>
        </row>
        <row r="233">
          <cell r="T233" t="str">
            <v/>
          </cell>
        </row>
        <row r="234">
          <cell r="T234" t="str">
            <v/>
          </cell>
        </row>
        <row r="235">
          <cell r="T235" t="str">
            <v/>
          </cell>
        </row>
        <row r="236">
          <cell r="T236" t="str">
            <v/>
          </cell>
        </row>
        <row r="237">
          <cell r="T237" t="str">
            <v/>
          </cell>
        </row>
        <row r="238">
          <cell r="T238" t="str">
            <v/>
          </cell>
        </row>
        <row r="239">
          <cell r="T239" t="str">
            <v/>
          </cell>
        </row>
        <row r="240">
          <cell r="T240" t="str">
            <v/>
          </cell>
        </row>
        <row r="241">
          <cell r="T241" t="str">
            <v/>
          </cell>
        </row>
        <row r="242">
          <cell r="T242" t="str">
            <v/>
          </cell>
        </row>
        <row r="243">
          <cell r="T243" t="str">
            <v/>
          </cell>
        </row>
        <row r="244">
          <cell r="T244" t="str">
            <v/>
          </cell>
        </row>
        <row r="245">
          <cell r="T245" t="str">
            <v/>
          </cell>
        </row>
        <row r="246">
          <cell r="T246" t="str">
            <v/>
          </cell>
        </row>
        <row r="247">
          <cell r="T247" t="str">
            <v/>
          </cell>
        </row>
        <row r="248">
          <cell r="T248" t="str">
            <v/>
          </cell>
        </row>
        <row r="249">
          <cell r="T249" t="str">
            <v/>
          </cell>
        </row>
        <row r="250">
          <cell r="T250" t="str">
            <v/>
          </cell>
        </row>
        <row r="251">
          <cell r="T251" t="str">
            <v/>
          </cell>
        </row>
        <row r="252">
          <cell r="T252" t="str">
            <v/>
          </cell>
        </row>
        <row r="253">
          <cell r="T253" t="str">
            <v/>
          </cell>
        </row>
        <row r="254">
          <cell r="T254" t="str">
            <v/>
          </cell>
        </row>
        <row r="255">
          <cell r="T255" t="str">
            <v/>
          </cell>
        </row>
        <row r="256">
          <cell r="T256" t="str">
            <v/>
          </cell>
        </row>
        <row r="257">
          <cell r="T257" t="str">
            <v/>
          </cell>
        </row>
        <row r="258">
          <cell r="T258" t="str">
            <v/>
          </cell>
        </row>
        <row r="259">
          <cell r="T259" t="str">
            <v/>
          </cell>
        </row>
        <row r="260">
          <cell r="T260" t="str">
            <v/>
          </cell>
        </row>
        <row r="261">
          <cell r="T261" t="str">
            <v/>
          </cell>
        </row>
        <row r="262">
          <cell r="T262" t="str">
            <v/>
          </cell>
        </row>
        <row r="263">
          <cell r="T263" t="str">
            <v/>
          </cell>
        </row>
        <row r="264">
          <cell r="T264" t="str">
            <v/>
          </cell>
        </row>
        <row r="265">
          <cell r="T265" t="str">
            <v/>
          </cell>
        </row>
        <row r="266">
          <cell r="T266" t="str">
            <v/>
          </cell>
        </row>
        <row r="267">
          <cell r="T267" t="str">
            <v/>
          </cell>
        </row>
        <row r="268">
          <cell r="T268" t="str">
            <v/>
          </cell>
        </row>
        <row r="269">
          <cell r="T269" t="str">
            <v/>
          </cell>
        </row>
        <row r="270">
          <cell r="T270" t="str">
            <v/>
          </cell>
        </row>
        <row r="271">
          <cell r="T271" t="str">
            <v/>
          </cell>
        </row>
        <row r="272">
          <cell r="T272" t="str">
            <v/>
          </cell>
        </row>
        <row r="273">
          <cell r="T273" t="str">
            <v/>
          </cell>
        </row>
        <row r="274">
          <cell r="T274" t="str">
            <v/>
          </cell>
        </row>
        <row r="275">
          <cell r="T275" t="str">
            <v/>
          </cell>
        </row>
        <row r="276">
          <cell r="T276" t="str">
            <v/>
          </cell>
        </row>
        <row r="277">
          <cell r="T277" t="str">
            <v/>
          </cell>
        </row>
        <row r="278">
          <cell r="T278" t="str">
            <v/>
          </cell>
        </row>
        <row r="279">
          <cell r="T279" t="str">
            <v/>
          </cell>
        </row>
        <row r="280">
          <cell r="T280" t="str">
            <v/>
          </cell>
        </row>
        <row r="281">
          <cell r="T281" t="str">
            <v/>
          </cell>
        </row>
        <row r="282">
          <cell r="T282" t="str">
            <v/>
          </cell>
        </row>
        <row r="283">
          <cell r="T283" t="str">
            <v/>
          </cell>
        </row>
        <row r="284">
          <cell r="T284" t="str">
            <v/>
          </cell>
        </row>
        <row r="285">
          <cell r="T285" t="str">
            <v/>
          </cell>
        </row>
        <row r="286">
          <cell r="T286" t="str">
            <v/>
          </cell>
        </row>
        <row r="287">
          <cell r="T287" t="str">
            <v/>
          </cell>
        </row>
        <row r="288">
          <cell r="T288" t="str">
            <v/>
          </cell>
        </row>
        <row r="289">
          <cell r="T289" t="str">
            <v/>
          </cell>
        </row>
        <row r="290">
          <cell r="T290" t="str">
            <v/>
          </cell>
        </row>
        <row r="291">
          <cell r="T291" t="str">
            <v/>
          </cell>
        </row>
        <row r="292">
          <cell r="T292" t="str">
            <v/>
          </cell>
        </row>
        <row r="293">
          <cell r="T293" t="str">
            <v/>
          </cell>
        </row>
        <row r="294">
          <cell r="T294" t="str">
            <v/>
          </cell>
        </row>
        <row r="295">
          <cell r="T295" t="str">
            <v/>
          </cell>
        </row>
        <row r="296">
          <cell r="T296" t="str">
            <v/>
          </cell>
        </row>
        <row r="297">
          <cell r="T297" t="str">
            <v/>
          </cell>
        </row>
        <row r="298">
          <cell r="T298" t="str">
            <v/>
          </cell>
        </row>
        <row r="299">
          <cell r="T299" t="str">
            <v/>
          </cell>
        </row>
        <row r="300">
          <cell r="T300" t="str">
            <v/>
          </cell>
        </row>
        <row r="301">
          <cell r="T301" t="str">
            <v/>
          </cell>
        </row>
        <row r="302">
          <cell r="T302" t="str">
            <v/>
          </cell>
        </row>
        <row r="303">
          <cell r="T303" t="str">
            <v/>
          </cell>
        </row>
        <row r="304">
          <cell r="T304" t="str">
            <v/>
          </cell>
        </row>
        <row r="305">
          <cell r="T305" t="str">
            <v/>
          </cell>
        </row>
        <row r="306">
          <cell r="T306" t="str">
            <v/>
          </cell>
        </row>
        <row r="307">
          <cell r="T307" t="str">
            <v/>
          </cell>
        </row>
        <row r="308">
          <cell r="T308" t="str">
            <v/>
          </cell>
        </row>
        <row r="309">
          <cell r="T309" t="str">
            <v/>
          </cell>
        </row>
        <row r="310">
          <cell r="T310" t="str">
            <v/>
          </cell>
        </row>
        <row r="311">
          <cell r="T311" t="str">
            <v/>
          </cell>
        </row>
        <row r="312">
          <cell r="T312" t="str">
            <v/>
          </cell>
        </row>
        <row r="313">
          <cell r="T313" t="str">
            <v/>
          </cell>
        </row>
        <row r="314">
          <cell r="T314" t="str">
            <v/>
          </cell>
        </row>
        <row r="315">
          <cell r="T315" t="str">
            <v/>
          </cell>
        </row>
        <row r="316">
          <cell r="T316" t="str">
            <v/>
          </cell>
        </row>
        <row r="317">
          <cell r="T317" t="str">
            <v/>
          </cell>
        </row>
        <row r="318">
          <cell r="T318" t="str">
            <v/>
          </cell>
        </row>
        <row r="319">
          <cell r="T319" t="str">
            <v/>
          </cell>
        </row>
        <row r="320">
          <cell r="T320" t="str">
            <v/>
          </cell>
        </row>
        <row r="321">
          <cell r="T321" t="str">
            <v/>
          </cell>
        </row>
        <row r="322">
          <cell r="T322" t="str">
            <v/>
          </cell>
        </row>
        <row r="323">
          <cell r="T323" t="str">
            <v/>
          </cell>
        </row>
        <row r="324">
          <cell r="T324" t="str">
            <v/>
          </cell>
        </row>
        <row r="325">
          <cell r="T325" t="str">
            <v/>
          </cell>
        </row>
        <row r="326">
          <cell r="T326" t="str">
            <v/>
          </cell>
        </row>
        <row r="327">
          <cell r="T327" t="str">
            <v/>
          </cell>
        </row>
        <row r="328">
          <cell r="T328" t="str">
            <v/>
          </cell>
        </row>
        <row r="329">
          <cell r="T329" t="str">
            <v/>
          </cell>
        </row>
        <row r="330">
          <cell r="T330" t="str">
            <v/>
          </cell>
        </row>
        <row r="331">
          <cell r="T331" t="str">
            <v/>
          </cell>
        </row>
        <row r="332">
          <cell r="T332" t="str">
            <v/>
          </cell>
        </row>
        <row r="333">
          <cell r="T333" t="str">
            <v/>
          </cell>
        </row>
        <row r="334">
          <cell r="T334" t="str">
            <v/>
          </cell>
        </row>
        <row r="335">
          <cell r="T335" t="str">
            <v/>
          </cell>
        </row>
        <row r="336">
          <cell r="T336" t="str">
            <v/>
          </cell>
        </row>
        <row r="337">
          <cell r="T337" t="str">
            <v/>
          </cell>
        </row>
        <row r="338">
          <cell r="T338" t="str">
            <v/>
          </cell>
        </row>
        <row r="339">
          <cell r="T339" t="str">
            <v/>
          </cell>
        </row>
        <row r="340">
          <cell r="T340" t="str">
            <v/>
          </cell>
        </row>
        <row r="341">
          <cell r="T341" t="str">
            <v/>
          </cell>
        </row>
        <row r="342">
          <cell r="T342" t="str">
            <v/>
          </cell>
        </row>
        <row r="343">
          <cell r="T343" t="str">
            <v/>
          </cell>
        </row>
        <row r="344">
          <cell r="T344" t="str">
            <v/>
          </cell>
        </row>
        <row r="345">
          <cell r="T345" t="str">
            <v/>
          </cell>
        </row>
        <row r="346">
          <cell r="T346" t="str">
            <v/>
          </cell>
        </row>
        <row r="347">
          <cell r="T347" t="str">
            <v/>
          </cell>
        </row>
        <row r="348">
          <cell r="T348" t="str">
            <v/>
          </cell>
        </row>
        <row r="349">
          <cell r="T349" t="str">
            <v/>
          </cell>
        </row>
        <row r="350">
          <cell r="T350" t="str">
            <v/>
          </cell>
        </row>
        <row r="351">
          <cell r="T351" t="str">
            <v/>
          </cell>
        </row>
        <row r="352">
          <cell r="T352" t="str">
            <v/>
          </cell>
        </row>
        <row r="353">
          <cell r="T353" t="str">
            <v/>
          </cell>
        </row>
        <row r="354">
          <cell r="T354" t="str">
            <v/>
          </cell>
        </row>
        <row r="355">
          <cell r="T355" t="str">
            <v/>
          </cell>
        </row>
        <row r="356">
          <cell r="T356" t="str">
            <v/>
          </cell>
        </row>
        <row r="357">
          <cell r="T357" t="str">
            <v/>
          </cell>
        </row>
        <row r="358">
          <cell r="T358" t="str">
            <v/>
          </cell>
        </row>
        <row r="359">
          <cell r="T359" t="str">
            <v/>
          </cell>
        </row>
        <row r="360">
          <cell r="T360" t="str">
            <v/>
          </cell>
        </row>
        <row r="361">
          <cell r="T361" t="str">
            <v/>
          </cell>
        </row>
        <row r="362">
          <cell r="T362" t="str">
            <v/>
          </cell>
        </row>
        <row r="363">
          <cell r="T363" t="str">
            <v/>
          </cell>
        </row>
        <row r="364">
          <cell r="T364" t="str">
            <v/>
          </cell>
        </row>
        <row r="365">
          <cell r="T365" t="str">
            <v/>
          </cell>
        </row>
        <row r="366">
          <cell r="T366" t="str">
            <v/>
          </cell>
        </row>
        <row r="367">
          <cell r="T367" t="str">
            <v/>
          </cell>
        </row>
        <row r="368">
          <cell r="T368" t="str">
            <v/>
          </cell>
        </row>
        <row r="369">
          <cell r="T369" t="str">
            <v/>
          </cell>
        </row>
        <row r="370">
          <cell r="T370" t="str">
            <v/>
          </cell>
        </row>
        <row r="371">
          <cell r="T371" t="str">
            <v/>
          </cell>
        </row>
        <row r="372">
          <cell r="T372" t="str">
            <v/>
          </cell>
        </row>
        <row r="373">
          <cell r="T373" t="str">
            <v/>
          </cell>
        </row>
        <row r="374">
          <cell r="T374" t="str">
            <v/>
          </cell>
        </row>
        <row r="375">
          <cell r="T375" t="str">
            <v/>
          </cell>
        </row>
        <row r="376">
          <cell r="T376" t="str">
            <v/>
          </cell>
        </row>
        <row r="377">
          <cell r="T377" t="str">
            <v/>
          </cell>
        </row>
        <row r="378">
          <cell r="T378" t="str">
            <v/>
          </cell>
        </row>
        <row r="379">
          <cell r="T379" t="str">
            <v/>
          </cell>
        </row>
        <row r="380">
          <cell r="T380" t="str">
            <v/>
          </cell>
        </row>
        <row r="381">
          <cell r="T381" t="str">
            <v/>
          </cell>
        </row>
        <row r="382">
          <cell r="T382" t="str">
            <v/>
          </cell>
        </row>
        <row r="383">
          <cell r="T383" t="str">
            <v/>
          </cell>
        </row>
        <row r="384">
          <cell r="T384" t="str">
            <v/>
          </cell>
        </row>
        <row r="385">
          <cell r="T385" t="str">
            <v/>
          </cell>
        </row>
        <row r="386">
          <cell r="T386" t="str">
            <v/>
          </cell>
        </row>
        <row r="387">
          <cell r="T387" t="str">
            <v/>
          </cell>
        </row>
        <row r="388">
          <cell r="T388" t="str">
            <v/>
          </cell>
        </row>
        <row r="389">
          <cell r="T389" t="str">
            <v/>
          </cell>
        </row>
        <row r="390">
          <cell r="T390" t="str">
            <v/>
          </cell>
        </row>
        <row r="391">
          <cell r="T391" t="str">
            <v/>
          </cell>
        </row>
        <row r="392">
          <cell r="T392" t="str">
            <v/>
          </cell>
        </row>
        <row r="393">
          <cell r="T393" t="str">
            <v/>
          </cell>
        </row>
        <row r="394">
          <cell r="T394" t="str">
            <v/>
          </cell>
        </row>
        <row r="395">
          <cell r="T395" t="str">
            <v/>
          </cell>
        </row>
        <row r="396">
          <cell r="T396" t="str">
            <v/>
          </cell>
        </row>
        <row r="397">
          <cell r="T397" t="str">
            <v/>
          </cell>
        </row>
        <row r="398">
          <cell r="T398" t="str">
            <v/>
          </cell>
        </row>
        <row r="399">
          <cell r="T399" t="str">
            <v/>
          </cell>
        </row>
        <row r="400">
          <cell r="T400" t="str">
            <v/>
          </cell>
        </row>
        <row r="401">
          <cell r="T401" t="str">
            <v/>
          </cell>
        </row>
        <row r="402">
          <cell r="T402" t="str">
            <v/>
          </cell>
        </row>
        <row r="403">
          <cell r="T403" t="str">
            <v/>
          </cell>
        </row>
        <row r="404">
          <cell r="T404" t="str">
            <v/>
          </cell>
        </row>
        <row r="405">
          <cell r="T405" t="str">
            <v/>
          </cell>
        </row>
        <row r="406">
          <cell r="T406" t="str">
            <v/>
          </cell>
        </row>
        <row r="407">
          <cell r="T407" t="str">
            <v/>
          </cell>
        </row>
        <row r="408">
          <cell r="T408" t="str">
            <v/>
          </cell>
        </row>
        <row r="409">
          <cell r="T409" t="str">
            <v/>
          </cell>
        </row>
        <row r="410">
          <cell r="T410" t="str">
            <v/>
          </cell>
        </row>
        <row r="411">
          <cell r="T411" t="str">
            <v/>
          </cell>
        </row>
        <row r="412">
          <cell r="T412" t="str">
            <v/>
          </cell>
        </row>
        <row r="413">
          <cell r="T413" t="str">
            <v/>
          </cell>
        </row>
        <row r="414">
          <cell r="T414" t="str">
            <v/>
          </cell>
        </row>
        <row r="415">
          <cell r="T415" t="str">
            <v/>
          </cell>
        </row>
        <row r="416">
          <cell r="T416" t="str">
            <v/>
          </cell>
        </row>
        <row r="417">
          <cell r="T417" t="str">
            <v/>
          </cell>
        </row>
        <row r="418">
          <cell r="T418" t="str">
            <v/>
          </cell>
        </row>
        <row r="419">
          <cell r="T419" t="str">
            <v/>
          </cell>
        </row>
        <row r="420">
          <cell r="T420" t="str">
            <v/>
          </cell>
        </row>
        <row r="421">
          <cell r="T421" t="str">
            <v/>
          </cell>
        </row>
        <row r="422">
          <cell r="T422" t="str">
            <v/>
          </cell>
        </row>
        <row r="423">
          <cell r="T423" t="str">
            <v/>
          </cell>
        </row>
        <row r="424">
          <cell r="T424" t="str">
            <v/>
          </cell>
        </row>
        <row r="425">
          <cell r="T425" t="str">
            <v/>
          </cell>
        </row>
        <row r="426">
          <cell r="T426" t="str">
            <v/>
          </cell>
        </row>
        <row r="427">
          <cell r="T427" t="str">
            <v/>
          </cell>
        </row>
        <row r="428">
          <cell r="T428" t="str">
            <v/>
          </cell>
        </row>
        <row r="429">
          <cell r="T429" t="str">
            <v/>
          </cell>
        </row>
        <row r="430">
          <cell r="T430" t="str">
            <v/>
          </cell>
        </row>
        <row r="431">
          <cell r="T431" t="str">
            <v/>
          </cell>
        </row>
        <row r="432">
          <cell r="T432" t="str">
            <v/>
          </cell>
        </row>
        <row r="433">
          <cell r="T433" t="str">
            <v/>
          </cell>
        </row>
        <row r="434">
          <cell r="T434" t="str">
            <v/>
          </cell>
        </row>
        <row r="435">
          <cell r="T435" t="str">
            <v/>
          </cell>
        </row>
        <row r="436">
          <cell r="T436" t="str">
            <v/>
          </cell>
        </row>
        <row r="437">
          <cell r="T437" t="str">
            <v/>
          </cell>
        </row>
        <row r="438">
          <cell r="T438" t="str">
            <v/>
          </cell>
        </row>
        <row r="439">
          <cell r="T439" t="str">
            <v/>
          </cell>
        </row>
        <row r="440">
          <cell r="T440" t="str">
            <v/>
          </cell>
        </row>
        <row r="441">
          <cell r="T441" t="str">
            <v/>
          </cell>
        </row>
        <row r="442">
          <cell r="T442" t="str">
            <v/>
          </cell>
        </row>
        <row r="443">
          <cell r="T443" t="str">
            <v/>
          </cell>
        </row>
        <row r="444">
          <cell r="T444" t="str">
            <v/>
          </cell>
        </row>
        <row r="445">
          <cell r="T445" t="str">
            <v/>
          </cell>
        </row>
        <row r="446">
          <cell r="T446" t="str">
            <v/>
          </cell>
        </row>
        <row r="447">
          <cell r="T447" t="str">
            <v/>
          </cell>
        </row>
        <row r="448">
          <cell r="T448" t="str">
            <v/>
          </cell>
        </row>
        <row r="449">
          <cell r="T449" t="str">
            <v/>
          </cell>
        </row>
        <row r="450">
          <cell r="T450" t="str">
            <v/>
          </cell>
        </row>
        <row r="451">
          <cell r="T451" t="str">
            <v/>
          </cell>
        </row>
        <row r="452">
          <cell r="T452" t="str">
            <v/>
          </cell>
        </row>
        <row r="453">
          <cell r="T453" t="str">
            <v/>
          </cell>
        </row>
        <row r="454">
          <cell r="T454" t="str">
            <v/>
          </cell>
        </row>
        <row r="455">
          <cell r="T455" t="str">
            <v/>
          </cell>
        </row>
        <row r="456">
          <cell r="T456" t="str">
            <v/>
          </cell>
        </row>
        <row r="457">
          <cell r="T457" t="str">
            <v/>
          </cell>
        </row>
        <row r="458">
          <cell r="T458" t="str">
            <v/>
          </cell>
        </row>
        <row r="459">
          <cell r="T459" t="str">
            <v/>
          </cell>
        </row>
        <row r="460">
          <cell r="T460" t="str">
            <v/>
          </cell>
        </row>
        <row r="461">
          <cell r="T461" t="str">
            <v/>
          </cell>
        </row>
        <row r="462">
          <cell r="T462" t="str">
            <v/>
          </cell>
        </row>
        <row r="463">
          <cell r="T463" t="str">
            <v/>
          </cell>
        </row>
        <row r="464">
          <cell r="T464" t="str">
            <v/>
          </cell>
        </row>
        <row r="465">
          <cell r="T465" t="str">
            <v/>
          </cell>
        </row>
        <row r="466">
          <cell r="T466" t="str">
            <v/>
          </cell>
        </row>
        <row r="467">
          <cell r="T467" t="str">
            <v/>
          </cell>
        </row>
        <row r="468">
          <cell r="T468" t="str">
            <v/>
          </cell>
        </row>
        <row r="469">
          <cell r="T469" t="str">
            <v/>
          </cell>
        </row>
        <row r="470">
          <cell r="T470" t="str">
            <v/>
          </cell>
        </row>
        <row r="471">
          <cell r="T471" t="str">
            <v/>
          </cell>
        </row>
        <row r="472">
          <cell r="T472" t="str">
            <v/>
          </cell>
        </row>
        <row r="473">
          <cell r="T473" t="str">
            <v/>
          </cell>
        </row>
        <row r="474">
          <cell r="T474" t="str">
            <v/>
          </cell>
        </row>
        <row r="475">
          <cell r="T475" t="str">
            <v/>
          </cell>
        </row>
        <row r="476">
          <cell r="T476" t="str">
            <v/>
          </cell>
        </row>
        <row r="477">
          <cell r="T477" t="str">
            <v/>
          </cell>
        </row>
        <row r="478">
          <cell r="T478" t="str">
            <v/>
          </cell>
        </row>
        <row r="479">
          <cell r="T479" t="str">
            <v/>
          </cell>
        </row>
        <row r="480">
          <cell r="T480" t="str">
            <v/>
          </cell>
        </row>
        <row r="481">
          <cell r="T481" t="str">
            <v/>
          </cell>
        </row>
        <row r="482">
          <cell r="T482" t="str">
            <v/>
          </cell>
        </row>
        <row r="483">
          <cell r="T483" t="str">
            <v/>
          </cell>
        </row>
        <row r="484">
          <cell r="T484" t="str">
            <v/>
          </cell>
        </row>
        <row r="485">
          <cell r="T485" t="str">
            <v/>
          </cell>
        </row>
        <row r="486">
          <cell r="T486" t="str">
            <v/>
          </cell>
        </row>
        <row r="487">
          <cell r="T487" t="str">
            <v/>
          </cell>
        </row>
        <row r="488">
          <cell r="T488" t="str">
            <v/>
          </cell>
        </row>
        <row r="489">
          <cell r="T489" t="str">
            <v/>
          </cell>
        </row>
        <row r="490">
          <cell r="T490" t="str">
            <v/>
          </cell>
        </row>
        <row r="491">
          <cell r="T491" t="str">
            <v/>
          </cell>
        </row>
        <row r="492">
          <cell r="T492" t="str">
            <v/>
          </cell>
        </row>
        <row r="493">
          <cell r="T493" t="str">
            <v/>
          </cell>
        </row>
        <row r="494">
          <cell r="T494" t="str">
            <v/>
          </cell>
        </row>
        <row r="495">
          <cell r="T495" t="str">
            <v/>
          </cell>
        </row>
        <row r="496">
          <cell r="T496" t="str">
            <v/>
          </cell>
        </row>
        <row r="497">
          <cell r="T497" t="str">
            <v/>
          </cell>
        </row>
        <row r="498">
          <cell r="T498" t="str">
            <v/>
          </cell>
        </row>
        <row r="499">
          <cell r="T499" t="str">
            <v/>
          </cell>
        </row>
        <row r="500">
          <cell r="T500" t="str">
            <v/>
          </cell>
        </row>
        <row r="501">
          <cell r="T501" t="str">
            <v/>
          </cell>
        </row>
      </sheetData>
      <sheetData sheetId="4" refreshError="1"/>
      <sheetData sheetId="5" refreshError="1"/>
      <sheetData sheetId="6" refreshError="1"/>
      <sheetData sheetId="7">
        <row r="7">
          <cell r="A7">
            <v>11</v>
          </cell>
        </row>
        <row r="8">
          <cell r="A8">
            <v>12</v>
          </cell>
        </row>
        <row r="9">
          <cell r="A9">
            <v>13</v>
          </cell>
        </row>
        <row r="10">
          <cell r="A10">
            <v>14</v>
          </cell>
        </row>
        <row r="11">
          <cell r="A11">
            <v>15</v>
          </cell>
        </row>
        <row r="12">
          <cell r="A12">
            <v>16</v>
          </cell>
        </row>
        <row r="13">
          <cell r="A13">
            <v>17</v>
          </cell>
        </row>
        <row r="14">
          <cell r="A14">
            <v>18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2">
          <cell r="A22">
            <v>31</v>
          </cell>
        </row>
        <row r="23">
          <cell r="A23">
            <v>32</v>
          </cell>
        </row>
        <row r="24">
          <cell r="A24">
            <v>33</v>
          </cell>
        </row>
        <row r="25">
          <cell r="A25">
            <v>34</v>
          </cell>
        </row>
        <row r="26">
          <cell r="A26">
            <v>35</v>
          </cell>
        </row>
        <row r="27">
          <cell r="A27">
            <v>36</v>
          </cell>
        </row>
        <row r="29">
          <cell r="A29">
            <v>41</v>
          </cell>
        </row>
        <row r="30">
          <cell r="A30">
            <v>42</v>
          </cell>
        </row>
        <row r="31">
          <cell r="A31">
            <v>43</v>
          </cell>
        </row>
        <row r="32">
          <cell r="A32">
            <v>44</v>
          </cell>
        </row>
        <row r="33">
          <cell r="A33">
            <v>45</v>
          </cell>
        </row>
        <row r="34">
          <cell r="A34">
            <v>46</v>
          </cell>
        </row>
        <row r="35">
          <cell r="A35">
            <v>47</v>
          </cell>
        </row>
        <row r="36">
          <cell r="A36">
            <v>48</v>
          </cell>
        </row>
        <row r="37">
          <cell r="A37">
            <v>49</v>
          </cell>
        </row>
        <row r="39">
          <cell r="A39">
            <v>51</v>
          </cell>
        </row>
        <row r="40">
          <cell r="A40">
            <v>52</v>
          </cell>
        </row>
        <row r="41">
          <cell r="A41">
            <v>53</v>
          </cell>
        </row>
        <row r="42">
          <cell r="A42">
            <v>54</v>
          </cell>
        </row>
        <row r="43">
          <cell r="A43">
            <v>55</v>
          </cell>
        </row>
        <row r="44">
          <cell r="A44">
            <v>56</v>
          </cell>
        </row>
        <row r="46">
          <cell r="A46">
            <v>61</v>
          </cell>
        </row>
        <row r="47">
          <cell r="A47">
            <v>62</v>
          </cell>
        </row>
        <row r="48">
          <cell r="A48">
            <v>63</v>
          </cell>
        </row>
        <row r="49">
          <cell r="A49">
            <v>64</v>
          </cell>
        </row>
        <row r="50">
          <cell r="A50">
            <v>65</v>
          </cell>
        </row>
        <row r="51">
          <cell r="A51">
            <v>66</v>
          </cell>
        </row>
        <row r="53">
          <cell r="A53">
            <v>71</v>
          </cell>
        </row>
        <row r="54">
          <cell r="A54">
            <v>72</v>
          </cell>
        </row>
        <row r="55">
          <cell r="A55">
            <v>73</v>
          </cell>
        </row>
        <row r="56">
          <cell r="A56">
            <v>74</v>
          </cell>
        </row>
        <row r="57">
          <cell r="A57">
            <v>75</v>
          </cell>
        </row>
        <row r="58">
          <cell r="A58">
            <v>76</v>
          </cell>
        </row>
        <row r="60">
          <cell r="A60">
            <v>81</v>
          </cell>
        </row>
        <row r="61">
          <cell r="A61">
            <v>82</v>
          </cell>
        </row>
        <row r="62">
          <cell r="A62">
            <v>83</v>
          </cell>
        </row>
        <row r="63">
          <cell r="A63">
            <v>84</v>
          </cell>
        </row>
        <row r="64">
          <cell r="A64">
            <v>85</v>
          </cell>
        </row>
        <row r="65">
          <cell r="A65">
            <v>86</v>
          </cell>
        </row>
        <row r="67">
          <cell r="A67">
            <v>91</v>
          </cell>
        </row>
        <row r="68">
          <cell r="A68">
            <v>92</v>
          </cell>
        </row>
        <row r="69">
          <cell r="A69">
            <v>93</v>
          </cell>
        </row>
        <row r="71">
          <cell r="A71">
            <v>95</v>
          </cell>
        </row>
        <row r="72">
          <cell r="A72">
            <v>96</v>
          </cell>
        </row>
        <row r="73">
          <cell r="A73">
            <v>97</v>
          </cell>
        </row>
        <row r="74">
          <cell r="A74">
            <v>98</v>
          </cell>
        </row>
        <row r="76">
          <cell r="A76">
            <v>101</v>
          </cell>
        </row>
        <row r="77">
          <cell r="A77">
            <v>102</v>
          </cell>
        </row>
        <row r="78">
          <cell r="A78">
            <v>103</v>
          </cell>
        </row>
        <row r="79">
          <cell r="A79">
            <v>104</v>
          </cell>
        </row>
        <row r="80">
          <cell r="A80">
            <v>105</v>
          </cell>
        </row>
        <row r="81">
          <cell r="A81">
            <v>106</v>
          </cell>
        </row>
        <row r="82">
          <cell r="A82">
            <v>107</v>
          </cell>
        </row>
        <row r="83">
          <cell r="A83">
            <v>108</v>
          </cell>
        </row>
        <row r="84">
          <cell r="A84">
            <v>109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8671875" defaultRowHeight="14.4"/>
  <cols>
    <col min="1" max="1" width="16.88671875" style="3"/>
    <col min="3" max="3" width="16.88671875" style="6"/>
    <col min="4" max="4" width="16.88671875" style="4"/>
    <col min="6" max="8" width="16.88671875" style="8"/>
    <col min="10" max="12" width="16.88671875" style="8"/>
  </cols>
  <sheetData>
    <row r="1" spans="1:12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>
      <c r="A2" s="5"/>
      <c r="B2" s="80"/>
      <c r="C2" s="5"/>
      <c r="D2" s="2"/>
      <c r="E2" s="80"/>
      <c r="F2" s="7"/>
      <c r="G2" s="7"/>
    </row>
    <row r="3" spans="1:12">
      <c r="A3" s="80" t="s">
        <v>1</v>
      </c>
      <c r="B3" s="80" t="s">
        <v>2</v>
      </c>
      <c r="C3" s="80" t="s">
        <v>3</v>
      </c>
      <c r="D3" s="80" t="s">
        <v>4</v>
      </c>
      <c r="E3" s="80" t="s">
        <v>5</v>
      </c>
      <c r="F3" s="7" t="s">
        <v>6</v>
      </c>
      <c r="G3" s="7" t="s">
        <v>7</v>
      </c>
      <c r="H3" s="7" t="s">
        <v>8</v>
      </c>
      <c r="I3" s="80" t="s">
        <v>9</v>
      </c>
      <c r="J3" s="7" t="s">
        <v>6</v>
      </c>
      <c r="K3" s="7" t="s">
        <v>7</v>
      </c>
      <c r="L3" s="7" t="s">
        <v>8</v>
      </c>
    </row>
    <row r="4" spans="1:12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9">
        <v>395000</v>
      </c>
      <c r="G4" s="9">
        <v>653178.09</v>
      </c>
      <c r="H4" s="9">
        <v>0</v>
      </c>
      <c r="I4" t="s">
        <v>15</v>
      </c>
      <c r="J4" s="9">
        <v>88000</v>
      </c>
      <c r="K4" s="9">
        <v>175381.91</v>
      </c>
      <c r="L4" s="9">
        <v>0</v>
      </c>
    </row>
    <row r="5" spans="1:1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9">
        <v>0</v>
      </c>
      <c r="G5" s="9">
        <v>0</v>
      </c>
      <c r="H5" s="9">
        <v>0</v>
      </c>
      <c r="I5" t="s">
        <v>16</v>
      </c>
      <c r="J5" s="9">
        <v>0</v>
      </c>
      <c r="K5" s="9">
        <v>100929.11</v>
      </c>
      <c r="L5" s="9">
        <v>0</v>
      </c>
    </row>
    <row r="6" spans="1:12">
      <c r="A6" t="s">
        <v>10</v>
      </c>
      <c r="B6" t="s">
        <v>11</v>
      </c>
      <c r="C6" t="s">
        <v>12</v>
      </c>
      <c r="D6" t="s">
        <v>13</v>
      </c>
      <c r="E6" t="s">
        <v>14</v>
      </c>
      <c r="F6" s="9">
        <v>0</v>
      </c>
      <c r="G6" s="9">
        <v>0</v>
      </c>
      <c r="H6" s="9">
        <v>0</v>
      </c>
      <c r="I6" t="s">
        <v>17</v>
      </c>
      <c r="J6" s="9">
        <v>307000</v>
      </c>
      <c r="K6" s="9">
        <v>376867.07</v>
      </c>
      <c r="L6" s="9">
        <v>0</v>
      </c>
    </row>
    <row r="7" spans="1:12">
      <c r="A7" t="s">
        <v>10</v>
      </c>
      <c r="B7" t="s">
        <v>11</v>
      </c>
      <c r="C7" t="s">
        <v>12</v>
      </c>
      <c r="D7" t="s">
        <v>13</v>
      </c>
      <c r="E7" t="s">
        <v>18</v>
      </c>
      <c r="F7" s="9">
        <v>2500</v>
      </c>
      <c r="G7" s="9">
        <v>2500</v>
      </c>
      <c r="H7" s="9">
        <v>0</v>
      </c>
      <c r="I7" t="s">
        <v>17</v>
      </c>
      <c r="J7" s="9">
        <v>2500</v>
      </c>
      <c r="K7" s="9">
        <v>2500</v>
      </c>
      <c r="L7" s="9">
        <v>0</v>
      </c>
    </row>
    <row r="8" spans="1:12">
      <c r="A8" t="s">
        <v>10</v>
      </c>
      <c r="B8" t="s">
        <v>11</v>
      </c>
      <c r="C8" t="s">
        <v>12</v>
      </c>
      <c r="D8" t="s">
        <v>13</v>
      </c>
      <c r="E8" t="s">
        <v>19</v>
      </c>
      <c r="F8" s="9">
        <v>73600</v>
      </c>
      <c r="G8" s="9">
        <v>101242.6</v>
      </c>
      <c r="H8" s="9">
        <v>0</v>
      </c>
      <c r="I8" t="s">
        <v>17</v>
      </c>
      <c r="J8" s="9">
        <v>60000</v>
      </c>
      <c r="K8" s="9">
        <v>58414.41</v>
      </c>
      <c r="L8" s="9">
        <v>0</v>
      </c>
    </row>
    <row r="9" spans="1:12">
      <c r="A9" t="s">
        <v>10</v>
      </c>
      <c r="B9" t="s">
        <v>11</v>
      </c>
      <c r="C9" t="s">
        <v>12</v>
      </c>
      <c r="D9" t="s">
        <v>13</v>
      </c>
      <c r="E9" t="s">
        <v>19</v>
      </c>
      <c r="F9" s="9">
        <v>0</v>
      </c>
      <c r="G9" s="9">
        <v>0</v>
      </c>
      <c r="H9" s="9">
        <v>0</v>
      </c>
      <c r="I9" t="s">
        <v>15</v>
      </c>
      <c r="J9" s="9">
        <v>13600</v>
      </c>
      <c r="K9" s="9">
        <v>27184.19</v>
      </c>
      <c r="L9" s="9">
        <v>0</v>
      </c>
    </row>
    <row r="10" spans="1:12">
      <c r="A10" t="s">
        <v>10</v>
      </c>
      <c r="B10" t="s">
        <v>11</v>
      </c>
      <c r="C10" t="s">
        <v>12</v>
      </c>
      <c r="D10" t="s">
        <v>13</v>
      </c>
      <c r="E10" t="s">
        <v>19</v>
      </c>
      <c r="F10" s="9">
        <v>0</v>
      </c>
      <c r="G10" s="9">
        <v>0</v>
      </c>
      <c r="H10" s="9">
        <v>0</v>
      </c>
      <c r="I10" t="s">
        <v>16</v>
      </c>
      <c r="J10" s="9">
        <v>0</v>
      </c>
      <c r="K10" s="9">
        <v>15644</v>
      </c>
      <c r="L10" s="9">
        <v>0</v>
      </c>
    </row>
    <row r="11" spans="1:12">
      <c r="A11" t="s">
        <v>10</v>
      </c>
      <c r="B11" t="s">
        <v>11</v>
      </c>
      <c r="C11" t="s">
        <v>12</v>
      </c>
      <c r="D11" t="s">
        <v>13</v>
      </c>
      <c r="E11" t="s">
        <v>20</v>
      </c>
      <c r="F11" s="9">
        <v>7700</v>
      </c>
      <c r="G11" s="9">
        <v>11104.04</v>
      </c>
      <c r="H11" s="9">
        <v>0</v>
      </c>
      <c r="I11" t="s">
        <v>16</v>
      </c>
      <c r="J11" s="9">
        <v>0</v>
      </c>
      <c r="K11" s="9">
        <v>1715.79</v>
      </c>
      <c r="L11" s="9">
        <v>0</v>
      </c>
    </row>
    <row r="12" spans="1:12">
      <c r="A12" t="s">
        <v>10</v>
      </c>
      <c r="B12" t="s">
        <v>11</v>
      </c>
      <c r="C12" t="s">
        <v>12</v>
      </c>
      <c r="D12" t="s">
        <v>13</v>
      </c>
      <c r="E12" t="s">
        <v>20</v>
      </c>
      <c r="F12" s="9">
        <v>0</v>
      </c>
      <c r="G12" s="9">
        <v>0</v>
      </c>
      <c r="H12" s="9">
        <v>0</v>
      </c>
      <c r="I12" t="s">
        <v>15</v>
      </c>
      <c r="J12" s="9">
        <v>1500</v>
      </c>
      <c r="K12" s="9">
        <v>2981.5</v>
      </c>
      <c r="L12" s="9">
        <v>0</v>
      </c>
    </row>
    <row r="13" spans="1:12">
      <c r="A13" t="s">
        <v>10</v>
      </c>
      <c r="B13" t="s">
        <v>11</v>
      </c>
      <c r="C13" t="s">
        <v>12</v>
      </c>
      <c r="D13" t="s">
        <v>13</v>
      </c>
      <c r="E13" t="s">
        <v>20</v>
      </c>
      <c r="F13" s="9">
        <v>0</v>
      </c>
      <c r="G13" s="9">
        <v>0</v>
      </c>
      <c r="H13" s="9">
        <v>0</v>
      </c>
      <c r="I13" t="s">
        <v>17</v>
      </c>
      <c r="J13" s="9">
        <v>6200</v>
      </c>
      <c r="K13" s="9">
        <v>6406.75</v>
      </c>
      <c r="L13" s="9">
        <v>0</v>
      </c>
    </row>
    <row r="14" spans="1:12">
      <c r="A14" t="s">
        <v>10</v>
      </c>
      <c r="B14" t="s">
        <v>11</v>
      </c>
      <c r="C14" t="s">
        <v>12</v>
      </c>
      <c r="D14" t="s">
        <v>13</v>
      </c>
      <c r="E14" t="s">
        <v>21</v>
      </c>
      <c r="F14" s="9">
        <v>40200</v>
      </c>
      <c r="G14" s="9">
        <v>59643.65</v>
      </c>
      <c r="H14" s="9">
        <v>0</v>
      </c>
      <c r="I14" t="s">
        <v>17</v>
      </c>
      <c r="J14" s="9">
        <v>30000</v>
      </c>
      <c r="K14" s="9">
        <v>51884.76</v>
      </c>
      <c r="L14" s="9">
        <v>0</v>
      </c>
    </row>
    <row r="15" spans="1:12">
      <c r="A15" t="s">
        <v>10</v>
      </c>
      <c r="B15" t="s">
        <v>11</v>
      </c>
      <c r="C15" t="s">
        <v>12</v>
      </c>
      <c r="D15" t="s">
        <v>13</v>
      </c>
      <c r="E15" t="s">
        <v>21</v>
      </c>
      <c r="F15" s="9">
        <v>0</v>
      </c>
      <c r="G15" s="9">
        <v>0</v>
      </c>
      <c r="H15" s="9">
        <v>0</v>
      </c>
      <c r="I15" t="s">
        <v>15</v>
      </c>
      <c r="J15" s="9">
        <v>10200</v>
      </c>
      <c r="K15" s="9">
        <v>7758.89</v>
      </c>
      <c r="L15" s="9">
        <v>0</v>
      </c>
    </row>
    <row r="16" spans="1:12">
      <c r="A16" t="s">
        <v>10</v>
      </c>
      <c r="B16" t="s">
        <v>11</v>
      </c>
      <c r="C16" t="s">
        <v>12</v>
      </c>
      <c r="D16" t="s">
        <v>13</v>
      </c>
      <c r="E16" t="s">
        <v>22</v>
      </c>
      <c r="F16" s="9">
        <v>2500</v>
      </c>
      <c r="G16" s="9">
        <v>2511.63</v>
      </c>
      <c r="H16" s="9">
        <v>0</v>
      </c>
      <c r="I16" t="s">
        <v>17</v>
      </c>
      <c r="J16" s="9">
        <v>2500</v>
      </c>
      <c r="K16" s="9">
        <v>2511.63</v>
      </c>
      <c r="L16" s="9">
        <v>0</v>
      </c>
    </row>
    <row r="17" spans="1:12">
      <c r="A17" t="s">
        <v>10</v>
      </c>
      <c r="B17" t="s">
        <v>11</v>
      </c>
      <c r="C17" t="s">
        <v>12</v>
      </c>
      <c r="D17" t="s">
        <v>13</v>
      </c>
      <c r="E17" t="s">
        <v>23</v>
      </c>
      <c r="F17" s="9">
        <v>1900</v>
      </c>
      <c r="G17" s="9">
        <v>0</v>
      </c>
      <c r="H17" s="9">
        <v>0</v>
      </c>
      <c r="I17" t="s">
        <v>15</v>
      </c>
      <c r="J17" s="9">
        <v>1900</v>
      </c>
      <c r="K17" s="9">
        <v>0</v>
      </c>
      <c r="L17" s="9">
        <v>0</v>
      </c>
    </row>
    <row r="18" spans="1:12">
      <c r="A18" t="s">
        <v>10</v>
      </c>
      <c r="B18" t="s">
        <v>11</v>
      </c>
      <c r="C18" t="s">
        <v>12</v>
      </c>
      <c r="D18" t="s">
        <v>13</v>
      </c>
      <c r="E18" t="s">
        <v>24</v>
      </c>
      <c r="F18" s="9">
        <v>500</v>
      </c>
      <c r="G18" s="9">
        <v>250</v>
      </c>
      <c r="H18" s="9">
        <v>0</v>
      </c>
      <c r="I18" t="s">
        <v>15</v>
      </c>
      <c r="J18" s="9">
        <v>500</v>
      </c>
      <c r="K18" s="9">
        <v>0</v>
      </c>
      <c r="L18" s="9">
        <v>0</v>
      </c>
    </row>
    <row r="19" spans="1:12">
      <c r="A19" t="s">
        <v>10</v>
      </c>
      <c r="B19" t="s">
        <v>11</v>
      </c>
      <c r="C19" t="s">
        <v>12</v>
      </c>
      <c r="D19" t="s">
        <v>13</v>
      </c>
      <c r="E19" t="s">
        <v>24</v>
      </c>
      <c r="F19" s="9">
        <v>0</v>
      </c>
      <c r="G19" s="9">
        <v>0</v>
      </c>
      <c r="H19" s="9">
        <v>0</v>
      </c>
      <c r="I19" t="s">
        <v>17</v>
      </c>
      <c r="J19" s="9">
        <v>0</v>
      </c>
      <c r="K19" s="9">
        <v>250</v>
      </c>
      <c r="L19" s="9">
        <v>0</v>
      </c>
    </row>
    <row r="20" spans="1:12">
      <c r="A20" t="s">
        <v>10</v>
      </c>
      <c r="B20" t="s">
        <v>11</v>
      </c>
      <c r="C20" t="s">
        <v>12</v>
      </c>
      <c r="D20" t="s">
        <v>13</v>
      </c>
      <c r="E20" t="s">
        <v>25</v>
      </c>
      <c r="F20" s="9">
        <v>1000</v>
      </c>
      <c r="G20" s="9">
        <v>675.85</v>
      </c>
      <c r="H20" s="9">
        <v>0</v>
      </c>
      <c r="I20" t="s">
        <v>17</v>
      </c>
      <c r="J20" s="9">
        <v>1000</v>
      </c>
      <c r="K20" s="9">
        <v>675.85</v>
      </c>
      <c r="L20" s="9">
        <v>0</v>
      </c>
    </row>
    <row r="21" spans="1:12">
      <c r="A21" t="s">
        <v>10</v>
      </c>
      <c r="B21" t="s">
        <v>11</v>
      </c>
      <c r="C21" t="s">
        <v>12</v>
      </c>
      <c r="D21" t="s">
        <v>13</v>
      </c>
      <c r="E21" t="s">
        <v>26</v>
      </c>
      <c r="F21" s="9">
        <v>4300</v>
      </c>
      <c r="G21" s="9">
        <v>0</v>
      </c>
      <c r="H21" s="9">
        <v>0</v>
      </c>
      <c r="I21" t="s">
        <v>15</v>
      </c>
      <c r="J21" s="9">
        <v>4300</v>
      </c>
      <c r="K21" s="9">
        <v>0</v>
      </c>
      <c r="L21" s="9">
        <v>0</v>
      </c>
    </row>
    <row r="22" spans="1:12">
      <c r="A22" t="s">
        <v>10</v>
      </c>
      <c r="B22" t="s">
        <v>11</v>
      </c>
      <c r="C22" t="s">
        <v>12</v>
      </c>
      <c r="D22" t="s">
        <v>13</v>
      </c>
      <c r="E22" t="s">
        <v>27</v>
      </c>
      <c r="F22" s="9">
        <v>6000</v>
      </c>
      <c r="G22" s="9">
        <v>3850</v>
      </c>
      <c r="H22" s="9">
        <v>0</v>
      </c>
      <c r="I22" t="s">
        <v>17</v>
      </c>
      <c r="J22" s="9">
        <v>4000</v>
      </c>
      <c r="K22" s="9">
        <v>3850</v>
      </c>
      <c r="L22" s="9">
        <v>0</v>
      </c>
    </row>
    <row r="23" spans="1:12">
      <c r="A23" t="s">
        <v>10</v>
      </c>
      <c r="B23" t="s">
        <v>11</v>
      </c>
      <c r="C23" t="s">
        <v>12</v>
      </c>
      <c r="D23" t="s">
        <v>13</v>
      </c>
      <c r="E23" t="s">
        <v>27</v>
      </c>
      <c r="F23" s="9">
        <v>0</v>
      </c>
      <c r="G23" s="9">
        <v>0</v>
      </c>
      <c r="H23" s="9">
        <v>0</v>
      </c>
      <c r="I23" t="s">
        <v>15</v>
      </c>
      <c r="J23" s="9">
        <v>2000</v>
      </c>
      <c r="K23" s="9">
        <v>0</v>
      </c>
      <c r="L23" s="9">
        <v>0</v>
      </c>
    </row>
    <row r="24" spans="1:12">
      <c r="A24" t="s">
        <v>10</v>
      </c>
      <c r="B24" t="s">
        <v>11</v>
      </c>
      <c r="C24" t="s">
        <v>12</v>
      </c>
      <c r="D24" t="s">
        <v>13</v>
      </c>
      <c r="E24" t="s">
        <v>28</v>
      </c>
      <c r="F24" s="9">
        <v>1000</v>
      </c>
      <c r="G24" s="9">
        <v>562.5</v>
      </c>
      <c r="H24" s="9">
        <v>0</v>
      </c>
      <c r="I24" t="s">
        <v>17</v>
      </c>
      <c r="J24" s="9">
        <v>1000</v>
      </c>
      <c r="K24" s="9">
        <v>562.5</v>
      </c>
      <c r="L24" s="9">
        <v>0</v>
      </c>
    </row>
    <row r="25" spans="1:12">
      <c r="A25" t="s">
        <v>10</v>
      </c>
      <c r="B25" t="s">
        <v>11</v>
      </c>
      <c r="C25" t="s">
        <v>12</v>
      </c>
      <c r="D25" t="s">
        <v>13</v>
      </c>
      <c r="E25" t="s">
        <v>29</v>
      </c>
      <c r="F25" s="9">
        <v>12600</v>
      </c>
      <c r="G25" s="9">
        <v>9286.5</v>
      </c>
      <c r="H25" s="9">
        <v>0</v>
      </c>
      <c r="I25" t="s">
        <v>17</v>
      </c>
      <c r="J25" s="9">
        <v>5400</v>
      </c>
      <c r="K25" s="9">
        <v>5309</v>
      </c>
      <c r="L25" s="9">
        <v>0</v>
      </c>
    </row>
    <row r="26" spans="1:12">
      <c r="A26" t="s">
        <v>10</v>
      </c>
      <c r="B26" t="s">
        <v>11</v>
      </c>
      <c r="C26" t="s">
        <v>12</v>
      </c>
      <c r="D26" t="s">
        <v>13</v>
      </c>
      <c r="E26" t="s">
        <v>29</v>
      </c>
      <c r="F26" s="9">
        <v>0</v>
      </c>
      <c r="G26" s="9">
        <v>0</v>
      </c>
      <c r="H26" s="9">
        <v>0</v>
      </c>
      <c r="I26" t="s">
        <v>15</v>
      </c>
      <c r="J26" s="9">
        <v>7200</v>
      </c>
      <c r="K26" s="9">
        <v>3977.5</v>
      </c>
      <c r="L26" s="9">
        <v>0</v>
      </c>
    </row>
    <row r="27" spans="1:12">
      <c r="A27" t="s">
        <v>10</v>
      </c>
      <c r="B27" t="s">
        <v>11</v>
      </c>
      <c r="C27" t="s">
        <v>12</v>
      </c>
      <c r="D27" t="s">
        <v>13</v>
      </c>
      <c r="E27" t="s">
        <v>30</v>
      </c>
      <c r="F27" s="9">
        <v>100</v>
      </c>
      <c r="G27" s="9">
        <v>50</v>
      </c>
      <c r="H27" s="9">
        <v>0</v>
      </c>
      <c r="I27" t="s">
        <v>17</v>
      </c>
      <c r="J27" s="9">
        <v>0</v>
      </c>
      <c r="K27" s="9">
        <v>50</v>
      </c>
      <c r="L27" s="9">
        <v>0</v>
      </c>
    </row>
    <row r="28" spans="1:12">
      <c r="A28" t="s">
        <v>10</v>
      </c>
      <c r="B28" t="s">
        <v>11</v>
      </c>
      <c r="C28" t="s">
        <v>12</v>
      </c>
      <c r="D28" t="s">
        <v>13</v>
      </c>
      <c r="E28" t="s">
        <v>30</v>
      </c>
      <c r="F28" s="9">
        <v>0</v>
      </c>
      <c r="G28" s="9">
        <v>0</v>
      </c>
      <c r="H28" s="9">
        <v>0</v>
      </c>
      <c r="I28" t="s">
        <v>15</v>
      </c>
      <c r="J28" s="9">
        <v>100</v>
      </c>
      <c r="K28" s="9">
        <v>0</v>
      </c>
      <c r="L28" s="9">
        <v>0</v>
      </c>
    </row>
    <row r="29" spans="1:12">
      <c r="A29" t="s">
        <v>10</v>
      </c>
      <c r="B29" t="s">
        <v>11</v>
      </c>
      <c r="C29" t="s">
        <v>12</v>
      </c>
      <c r="D29" t="s">
        <v>13</v>
      </c>
      <c r="E29" t="s">
        <v>31</v>
      </c>
      <c r="F29" s="9">
        <v>0</v>
      </c>
      <c r="G29" s="9">
        <v>15.57</v>
      </c>
      <c r="H29" s="9">
        <v>0</v>
      </c>
      <c r="I29" t="s">
        <v>15</v>
      </c>
      <c r="J29" s="9">
        <v>0</v>
      </c>
      <c r="K29" s="9">
        <v>15.57</v>
      </c>
      <c r="L29" s="9">
        <v>0</v>
      </c>
    </row>
    <row r="30" spans="1:12">
      <c r="A30" t="s">
        <v>10</v>
      </c>
      <c r="B30" t="s">
        <v>11</v>
      </c>
      <c r="C30" t="s">
        <v>12</v>
      </c>
      <c r="D30" t="s">
        <v>13</v>
      </c>
      <c r="E30" t="s">
        <v>32</v>
      </c>
      <c r="F30" s="9">
        <v>11400</v>
      </c>
      <c r="G30" s="9">
        <v>0</v>
      </c>
      <c r="H30" s="9">
        <v>0</v>
      </c>
      <c r="I30" t="s">
        <v>33</v>
      </c>
      <c r="J30" s="9">
        <v>11400</v>
      </c>
      <c r="K30" s="9">
        <v>0</v>
      </c>
      <c r="L30" s="9">
        <v>0</v>
      </c>
    </row>
    <row r="31" spans="1:12">
      <c r="A31" t="s">
        <v>10</v>
      </c>
      <c r="B31" t="s">
        <v>11</v>
      </c>
      <c r="C31" t="s">
        <v>12</v>
      </c>
      <c r="D31" t="s">
        <v>13</v>
      </c>
      <c r="E31" t="s">
        <v>34</v>
      </c>
      <c r="F31" s="9">
        <v>27000</v>
      </c>
      <c r="G31" s="9">
        <v>26098</v>
      </c>
      <c r="H31" s="9">
        <v>0</v>
      </c>
      <c r="I31" t="s">
        <v>17</v>
      </c>
      <c r="J31" s="9">
        <v>27000</v>
      </c>
      <c r="K31" s="9">
        <v>26098</v>
      </c>
      <c r="L31" s="9">
        <v>0</v>
      </c>
    </row>
    <row r="32" spans="1:12">
      <c r="A32" t="s">
        <v>10</v>
      </c>
      <c r="B32" t="s">
        <v>11</v>
      </c>
      <c r="C32" t="s">
        <v>35</v>
      </c>
      <c r="D32" t="s">
        <v>36</v>
      </c>
      <c r="E32" t="s">
        <v>14</v>
      </c>
      <c r="F32" s="9">
        <v>15323000</v>
      </c>
      <c r="G32" s="9">
        <v>15217683.58</v>
      </c>
      <c r="H32" s="9">
        <v>0</v>
      </c>
      <c r="I32" t="s">
        <v>16</v>
      </c>
      <c r="J32" s="9">
        <v>15323000</v>
      </c>
      <c r="K32" s="9">
        <v>15217683.58</v>
      </c>
      <c r="L32" s="9">
        <v>0</v>
      </c>
    </row>
    <row r="33" spans="1:12">
      <c r="A33" t="s">
        <v>10</v>
      </c>
      <c r="B33" t="s">
        <v>11</v>
      </c>
      <c r="C33" t="s">
        <v>35</v>
      </c>
      <c r="D33" t="s">
        <v>36</v>
      </c>
      <c r="E33" t="s">
        <v>18</v>
      </c>
      <c r="F33" s="9">
        <v>409210</v>
      </c>
      <c r="G33" s="9">
        <v>408384.63</v>
      </c>
      <c r="H33" s="9">
        <v>0</v>
      </c>
      <c r="I33" t="s">
        <v>16</v>
      </c>
      <c r="J33" s="9">
        <v>409210</v>
      </c>
      <c r="K33" s="9">
        <v>408384.63</v>
      </c>
      <c r="L33" s="9">
        <v>0</v>
      </c>
    </row>
    <row r="34" spans="1:12">
      <c r="A34" t="s">
        <v>10</v>
      </c>
      <c r="B34" t="s">
        <v>11</v>
      </c>
      <c r="C34" t="s">
        <v>35</v>
      </c>
      <c r="D34" t="s">
        <v>36</v>
      </c>
      <c r="E34" t="s">
        <v>19</v>
      </c>
      <c r="F34" s="9">
        <v>2360000</v>
      </c>
      <c r="G34" s="9">
        <v>2358428.75</v>
      </c>
      <c r="H34" s="9">
        <v>0</v>
      </c>
      <c r="I34" t="s">
        <v>16</v>
      </c>
      <c r="J34" s="9">
        <v>2360000</v>
      </c>
      <c r="K34" s="9">
        <v>2358428.75</v>
      </c>
      <c r="L34" s="9">
        <v>0</v>
      </c>
    </row>
    <row r="35" spans="1:12">
      <c r="A35" t="s">
        <v>10</v>
      </c>
      <c r="B35" t="s">
        <v>11</v>
      </c>
      <c r="C35" t="s">
        <v>35</v>
      </c>
      <c r="D35" t="s">
        <v>36</v>
      </c>
      <c r="E35" t="s">
        <v>20</v>
      </c>
      <c r="F35" s="9">
        <v>256000</v>
      </c>
      <c r="G35" s="9">
        <v>258625.02</v>
      </c>
      <c r="H35" s="9">
        <v>0</v>
      </c>
      <c r="I35" t="s">
        <v>16</v>
      </c>
      <c r="J35" s="9">
        <v>256000</v>
      </c>
      <c r="K35" s="9">
        <v>258625.02</v>
      </c>
      <c r="L35" s="9">
        <v>0</v>
      </c>
    </row>
    <row r="36" spans="1:12">
      <c r="A36" t="s">
        <v>10</v>
      </c>
      <c r="B36" t="s">
        <v>11</v>
      </c>
      <c r="C36" t="s">
        <v>35</v>
      </c>
      <c r="D36" t="s">
        <v>36</v>
      </c>
      <c r="E36" t="s">
        <v>22</v>
      </c>
      <c r="F36" s="9">
        <v>327853</v>
      </c>
      <c r="G36" s="9">
        <v>328699.65999999997</v>
      </c>
      <c r="H36" s="9">
        <v>0</v>
      </c>
      <c r="I36" t="s">
        <v>16</v>
      </c>
      <c r="J36" s="9">
        <v>327853</v>
      </c>
      <c r="K36" s="9">
        <v>328699.65999999997</v>
      </c>
      <c r="L36" s="9">
        <v>0</v>
      </c>
    </row>
    <row r="37" spans="1:12">
      <c r="A37" t="s">
        <v>10</v>
      </c>
      <c r="B37" t="s">
        <v>11</v>
      </c>
      <c r="C37" t="s">
        <v>35</v>
      </c>
      <c r="D37" t="s">
        <v>36</v>
      </c>
      <c r="E37" t="s">
        <v>37</v>
      </c>
      <c r="F37" s="9">
        <v>22770</v>
      </c>
      <c r="G37" s="9">
        <v>7500</v>
      </c>
      <c r="H37" s="9">
        <v>0</v>
      </c>
      <c r="I37" t="s">
        <v>16</v>
      </c>
      <c r="J37" s="9">
        <v>22770</v>
      </c>
      <c r="K37" s="9">
        <v>7500</v>
      </c>
      <c r="L37" s="9">
        <v>0</v>
      </c>
    </row>
    <row r="38" spans="1:12">
      <c r="A38" t="s">
        <v>10</v>
      </c>
      <c r="B38" t="s">
        <v>11</v>
      </c>
      <c r="C38" t="s">
        <v>35</v>
      </c>
      <c r="D38" t="s">
        <v>36</v>
      </c>
      <c r="E38" t="s">
        <v>30</v>
      </c>
      <c r="F38" s="9">
        <v>35240</v>
      </c>
      <c r="G38" s="9">
        <v>35240.400000000001</v>
      </c>
      <c r="H38" s="9">
        <v>0</v>
      </c>
      <c r="I38" t="s">
        <v>16</v>
      </c>
      <c r="J38" s="9">
        <v>35240</v>
      </c>
      <c r="K38" s="9">
        <v>35240.400000000001</v>
      </c>
      <c r="L38" s="9">
        <v>0</v>
      </c>
    </row>
    <row r="39" spans="1:12">
      <c r="A39" t="s">
        <v>10</v>
      </c>
      <c r="B39" t="s">
        <v>11</v>
      </c>
      <c r="C39" t="s">
        <v>35</v>
      </c>
      <c r="D39" t="s">
        <v>38</v>
      </c>
      <c r="E39" t="s">
        <v>14</v>
      </c>
      <c r="F39" s="9">
        <v>3900000</v>
      </c>
      <c r="G39" s="9">
        <v>3898921.02</v>
      </c>
      <c r="H39" s="9">
        <v>0</v>
      </c>
      <c r="I39" t="s">
        <v>39</v>
      </c>
      <c r="J39" s="9">
        <v>1970000</v>
      </c>
      <c r="K39" s="9">
        <v>1842681.88</v>
      </c>
      <c r="L39" s="9">
        <v>0</v>
      </c>
    </row>
    <row r="40" spans="1:12">
      <c r="A40" t="s">
        <v>10</v>
      </c>
      <c r="B40" t="s">
        <v>11</v>
      </c>
      <c r="C40" t="s">
        <v>35</v>
      </c>
      <c r="D40" t="s">
        <v>38</v>
      </c>
      <c r="E40" t="s">
        <v>14</v>
      </c>
      <c r="F40" s="9">
        <v>0</v>
      </c>
      <c r="G40" s="9">
        <v>0</v>
      </c>
      <c r="H40" s="9">
        <v>0</v>
      </c>
      <c r="I40" t="s">
        <v>33</v>
      </c>
      <c r="J40" s="9">
        <v>30000</v>
      </c>
      <c r="K40" s="9">
        <v>26877.14</v>
      </c>
      <c r="L40" s="9">
        <v>0</v>
      </c>
    </row>
    <row r="41" spans="1:12">
      <c r="A41" t="s">
        <v>10</v>
      </c>
      <c r="B41" t="s">
        <v>11</v>
      </c>
      <c r="C41" t="s">
        <v>35</v>
      </c>
      <c r="D41" t="s">
        <v>38</v>
      </c>
      <c r="E41" t="s">
        <v>14</v>
      </c>
      <c r="F41" s="9">
        <v>0</v>
      </c>
      <c r="G41" s="9">
        <v>0</v>
      </c>
      <c r="H41" s="9">
        <v>0</v>
      </c>
      <c r="I41" t="s">
        <v>17</v>
      </c>
      <c r="J41" s="9">
        <v>1900000</v>
      </c>
      <c r="K41" s="9">
        <v>2029362</v>
      </c>
      <c r="L41" s="9">
        <v>0</v>
      </c>
    </row>
    <row r="42" spans="1:12">
      <c r="A42" t="s">
        <v>10</v>
      </c>
      <c r="B42" t="s">
        <v>11</v>
      </c>
      <c r="C42" t="s">
        <v>35</v>
      </c>
      <c r="D42" t="s">
        <v>38</v>
      </c>
      <c r="E42" t="s">
        <v>18</v>
      </c>
      <c r="F42" s="9">
        <v>110000</v>
      </c>
      <c r="G42" s="9">
        <v>41260</v>
      </c>
      <c r="H42" s="9">
        <v>0</v>
      </c>
      <c r="I42" t="s">
        <v>39</v>
      </c>
      <c r="J42" s="9">
        <v>20000</v>
      </c>
      <c r="K42" s="9">
        <v>0</v>
      </c>
      <c r="L42" s="9">
        <v>0</v>
      </c>
    </row>
    <row r="43" spans="1:12">
      <c r="A43" t="s">
        <v>10</v>
      </c>
      <c r="B43" t="s">
        <v>11</v>
      </c>
      <c r="C43" t="s">
        <v>35</v>
      </c>
      <c r="D43" t="s">
        <v>38</v>
      </c>
      <c r="E43" t="s">
        <v>18</v>
      </c>
      <c r="F43" s="9">
        <v>0</v>
      </c>
      <c r="G43" s="9">
        <v>0</v>
      </c>
      <c r="H43" s="9">
        <v>0</v>
      </c>
      <c r="I43" t="s">
        <v>17</v>
      </c>
      <c r="J43" s="9">
        <v>90000</v>
      </c>
      <c r="K43" s="9">
        <v>41260</v>
      </c>
      <c r="L43" s="9">
        <v>0</v>
      </c>
    </row>
    <row r="44" spans="1:12">
      <c r="A44" t="s">
        <v>10</v>
      </c>
      <c r="B44" t="s">
        <v>11</v>
      </c>
      <c r="C44" t="s">
        <v>35</v>
      </c>
      <c r="D44" t="s">
        <v>38</v>
      </c>
      <c r="E44" t="s">
        <v>19</v>
      </c>
      <c r="F44" s="9">
        <v>590000</v>
      </c>
      <c r="G44" s="9">
        <v>605420.68999999994</v>
      </c>
      <c r="H44" s="9">
        <v>0</v>
      </c>
      <c r="I44" t="s">
        <v>39</v>
      </c>
      <c r="J44" s="9">
        <v>290000</v>
      </c>
      <c r="K44" s="9">
        <v>285956.63</v>
      </c>
      <c r="L44" s="9">
        <v>0</v>
      </c>
    </row>
    <row r="45" spans="1:12">
      <c r="A45" t="s">
        <v>10</v>
      </c>
      <c r="B45" t="s">
        <v>11</v>
      </c>
      <c r="C45" t="s">
        <v>35</v>
      </c>
      <c r="D45" t="s">
        <v>38</v>
      </c>
      <c r="E45" t="s">
        <v>19</v>
      </c>
      <c r="F45" s="9">
        <v>0</v>
      </c>
      <c r="G45" s="9">
        <v>0</v>
      </c>
      <c r="H45" s="9">
        <v>0</v>
      </c>
      <c r="I45" t="s">
        <v>33</v>
      </c>
      <c r="J45" s="9">
        <v>5000</v>
      </c>
      <c r="K45" s="9">
        <v>4165.95</v>
      </c>
      <c r="L45" s="9">
        <v>0</v>
      </c>
    </row>
    <row r="46" spans="1:12">
      <c r="A46" t="s">
        <v>10</v>
      </c>
      <c r="B46" t="s">
        <v>11</v>
      </c>
      <c r="C46" t="s">
        <v>35</v>
      </c>
      <c r="D46" t="s">
        <v>38</v>
      </c>
      <c r="E46" t="s">
        <v>19</v>
      </c>
      <c r="F46" s="9">
        <v>0</v>
      </c>
      <c r="G46" s="9">
        <v>0</v>
      </c>
      <c r="H46" s="9">
        <v>0</v>
      </c>
      <c r="I46" t="s">
        <v>17</v>
      </c>
      <c r="J46" s="9">
        <v>295000</v>
      </c>
      <c r="K46" s="9">
        <v>315298.11</v>
      </c>
      <c r="L46" s="9">
        <v>0</v>
      </c>
    </row>
    <row r="47" spans="1:12">
      <c r="A47" t="s">
        <v>10</v>
      </c>
      <c r="B47" t="s">
        <v>11</v>
      </c>
      <c r="C47" t="s">
        <v>35</v>
      </c>
      <c r="D47" t="s">
        <v>38</v>
      </c>
      <c r="E47" t="s">
        <v>20</v>
      </c>
      <c r="F47" s="9">
        <v>74000</v>
      </c>
      <c r="G47" s="9">
        <v>66319.070000000007</v>
      </c>
      <c r="H47" s="9">
        <v>0</v>
      </c>
      <c r="I47" t="s">
        <v>33</v>
      </c>
      <c r="J47" s="9">
        <v>2000</v>
      </c>
      <c r="K47" s="9">
        <v>456.92</v>
      </c>
      <c r="L47" s="9">
        <v>0</v>
      </c>
    </row>
    <row r="48" spans="1:12">
      <c r="A48" t="s">
        <v>10</v>
      </c>
      <c r="B48" t="s">
        <v>11</v>
      </c>
      <c r="C48" t="s">
        <v>35</v>
      </c>
      <c r="D48" t="s">
        <v>38</v>
      </c>
      <c r="E48" t="s">
        <v>20</v>
      </c>
      <c r="F48" s="9">
        <v>0</v>
      </c>
      <c r="G48" s="9">
        <v>0</v>
      </c>
      <c r="H48" s="9">
        <v>0</v>
      </c>
      <c r="I48" t="s">
        <v>17</v>
      </c>
      <c r="J48" s="9">
        <v>32000</v>
      </c>
      <c r="K48" s="9">
        <v>34499.24</v>
      </c>
      <c r="L48" s="9">
        <v>0</v>
      </c>
    </row>
    <row r="49" spans="1:12">
      <c r="A49" t="s">
        <v>10</v>
      </c>
      <c r="B49" t="s">
        <v>11</v>
      </c>
      <c r="C49" t="s">
        <v>35</v>
      </c>
      <c r="D49" t="s">
        <v>38</v>
      </c>
      <c r="E49" t="s">
        <v>20</v>
      </c>
      <c r="F49" s="9">
        <v>0</v>
      </c>
      <c r="G49" s="9">
        <v>0</v>
      </c>
      <c r="H49" s="9">
        <v>0</v>
      </c>
      <c r="I49" t="s">
        <v>39</v>
      </c>
      <c r="J49" s="9">
        <v>40000</v>
      </c>
      <c r="K49" s="9">
        <v>31362.91</v>
      </c>
      <c r="L49" s="9">
        <v>0</v>
      </c>
    </row>
    <row r="50" spans="1:12">
      <c r="A50" t="s">
        <v>10</v>
      </c>
      <c r="B50" t="s">
        <v>11</v>
      </c>
      <c r="C50" t="s">
        <v>35</v>
      </c>
      <c r="D50" t="s">
        <v>38</v>
      </c>
      <c r="E50" t="s">
        <v>21</v>
      </c>
      <c r="F50" s="9">
        <v>605000</v>
      </c>
      <c r="G50" s="9">
        <v>517468.38</v>
      </c>
      <c r="H50" s="9">
        <v>0</v>
      </c>
      <c r="I50" t="s">
        <v>17</v>
      </c>
      <c r="J50" s="9">
        <v>255000</v>
      </c>
      <c r="K50" s="9">
        <v>311773.65999999997</v>
      </c>
      <c r="L50" s="9">
        <v>0</v>
      </c>
    </row>
    <row r="51" spans="1:12">
      <c r="A51" t="s">
        <v>10</v>
      </c>
      <c r="B51" t="s">
        <v>11</v>
      </c>
      <c r="C51" t="s">
        <v>35</v>
      </c>
      <c r="D51" t="s">
        <v>38</v>
      </c>
      <c r="E51" t="s">
        <v>21</v>
      </c>
      <c r="F51" s="9">
        <v>0</v>
      </c>
      <c r="G51" s="9">
        <v>0</v>
      </c>
      <c r="H51" s="9">
        <v>0</v>
      </c>
      <c r="I51" t="s">
        <v>39</v>
      </c>
      <c r="J51" s="9">
        <v>260000</v>
      </c>
      <c r="K51" s="9">
        <v>122608.24</v>
      </c>
      <c r="L51" s="9">
        <v>0</v>
      </c>
    </row>
    <row r="52" spans="1:12">
      <c r="A52" t="s">
        <v>10</v>
      </c>
      <c r="B52" t="s">
        <v>11</v>
      </c>
      <c r="C52" t="s">
        <v>35</v>
      </c>
      <c r="D52" t="s">
        <v>38</v>
      </c>
      <c r="E52" t="s">
        <v>21</v>
      </c>
      <c r="F52" s="9">
        <v>0</v>
      </c>
      <c r="G52" s="9">
        <v>0</v>
      </c>
      <c r="H52" s="9">
        <v>0</v>
      </c>
      <c r="I52" t="s">
        <v>33</v>
      </c>
      <c r="J52" s="9">
        <v>90000</v>
      </c>
      <c r="K52" s="9">
        <v>83086.48</v>
      </c>
      <c r="L52" s="9">
        <v>0</v>
      </c>
    </row>
    <row r="53" spans="1:12">
      <c r="A53" t="s">
        <v>10</v>
      </c>
      <c r="B53" t="s">
        <v>11</v>
      </c>
      <c r="C53" t="s">
        <v>35</v>
      </c>
      <c r="D53" t="s">
        <v>38</v>
      </c>
      <c r="E53" t="s">
        <v>22</v>
      </c>
      <c r="F53" s="9">
        <v>7000</v>
      </c>
      <c r="G53" s="9">
        <v>4120.3599999999997</v>
      </c>
      <c r="H53" s="9">
        <v>0</v>
      </c>
      <c r="I53" t="s">
        <v>17</v>
      </c>
      <c r="J53" s="9">
        <v>5000</v>
      </c>
      <c r="K53" s="9">
        <v>4120.3599999999997</v>
      </c>
      <c r="L53" s="9">
        <v>0</v>
      </c>
    </row>
    <row r="54" spans="1:12">
      <c r="A54" t="s">
        <v>10</v>
      </c>
      <c r="B54" t="s">
        <v>11</v>
      </c>
      <c r="C54" t="s">
        <v>35</v>
      </c>
      <c r="D54" t="s">
        <v>38</v>
      </c>
      <c r="E54" t="s">
        <v>22</v>
      </c>
      <c r="F54" s="9">
        <v>0</v>
      </c>
      <c r="G54" s="9">
        <v>0</v>
      </c>
      <c r="H54" s="9">
        <v>0</v>
      </c>
      <c r="I54" t="s">
        <v>33</v>
      </c>
      <c r="J54" s="9">
        <v>2000</v>
      </c>
      <c r="K54" s="9">
        <v>0</v>
      </c>
      <c r="L54" s="9">
        <v>0</v>
      </c>
    </row>
    <row r="55" spans="1:12">
      <c r="A55" t="s">
        <v>10</v>
      </c>
      <c r="B55" t="s">
        <v>11</v>
      </c>
      <c r="C55" t="s">
        <v>35</v>
      </c>
      <c r="D55" t="s">
        <v>38</v>
      </c>
      <c r="E55" t="s">
        <v>23</v>
      </c>
      <c r="F55" s="9">
        <v>116000</v>
      </c>
      <c r="G55" s="9">
        <v>114909.47</v>
      </c>
      <c r="H55" s="9">
        <v>0</v>
      </c>
      <c r="I55" t="s">
        <v>39</v>
      </c>
      <c r="J55" s="9">
        <v>60000</v>
      </c>
      <c r="K55" s="9">
        <v>64022.22</v>
      </c>
      <c r="L55" s="9">
        <v>0</v>
      </c>
    </row>
    <row r="56" spans="1:12">
      <c r="A56" t="s">
        <v>10</v>
      </c>
      <c r="B56" t="s">
        <v>11</v>
      </c>
      <c r="C56" t="s">
        <v>35</v>
      </c>
      <c r="D56" t="s">
        <v>38</v>
      </c>
      <c r="E56" t="s">
        <v>23</v>
      </c>
      <c r="F56" s="9">
        <v>0</v>
      </c>
      <c r="G56" s="9">
        <v>0</v>
      </c>
      <c r="H56" s="9">
        <v>0</v>
      </c>
      <c r="I56" t="s">
        <v>33</v>
      </c>
      <c r="J56" s="9">
        <v>6000</v>
      </c>
      <c r="K56" s="9">
        <v>5453.51</v>
      </c>
      <c r="L56" s="9">
        <v>0</v>
      </c>
    </row>
    <row r="57" spans="1:12">
      <c r="A57" t="s">
        <v>10</v>
      </c>
      <c r="B57" t="s">
        <v>11</v>
      </c>
      <c r="C57" t="s">
        <v>35</v>
      </c>
      <c r="D57" t="s">
        <v>38</v>
      </c>
      <c r="E57" t="s">
        <v>23</v>
      </c>
      <c r="F57" s="9">
        <v>0</v>
      </c>
      <c r="G57" s="9">
        <v>0</v>
      </c>
      <c r="H57" s="9">
        <v>0</v>
      </c>
      <c r="I57" t="s">
        <v>17</v>
      </c>
      <c r="J57" s="9">
        <v>50000</v>
      </c>
      <c r="K57" s="9">
        <v>45433.74</v>
      </c>
      <c r="L57" s="9">
        <v>0</v>
      </c>
    </row>
    <row r="58" spans="1:12">
      <c r="A58" t="s">
        <v>10</v>
      </c>
      <c r="B58" t="s">
        <v>11</v>
      </c>
      <c r="C58" t="s">
        <v>35</v>
      </c>
      <c r="D58" t="s">
        <v>38</v>
      </c>
      <c r="E58" t="s">
        <v>24</v>
      </c>
      <c r="F58" s="9">
        <v>320000</v>
      </c>
      <c r="G58" s="9">
        <v>279462.26</v>
      </c>
      <c r="H58" s="9">
        <v>0</v>
      </c>
      <c r="I58" t="s">
        <v>33</v>
      </c>
      <c r="J58" s="9">
        <v>10000</v>
      </c>
      <c r="K58" s="9">
        <v>5642.6</v>
      </c>
      <c r="L58" s="9">
        <v>0</v>
      </c>
    </row>
    <row r="59" spans="1:12">
      <c r="A59" t="s">
        <v>10</v>
      </c>
      <c r="B59" t="s">
        <v>11</v>
      </c>
      <c r="C59" t="s">
        <v>35</v>
      </c>
      <c r="D59" t="s">
        <v>38</v>
      </c>
      <c r="E59" t="s">
        <v>24</v>
      </c>
      <c r="F59" s="9">
        <v>0</v>
      </c>
      <c r="G59" s="9">
        <v>0</v>
      </c>
      <c r="H59" s="9">
        <v>0</v>
      </c>
      <c r="I59" t="s">
        <v>17</v>
      </c>
      <c r="J59" s="9">
        <v>60000</v>
      </c>
      <c r="K59" s="9">
        <v>50443.360000000001</v>
      </c>
      <c r="L59" s="9">
        <v>0</v>
      </c>
    </row>
    <row r="60" spans="1:12">
      <c r="A60" t="s">
        <v>10</v>
      </c>
      <c r="B60" t="s">
        <v>11</v>
      </c>
      <c r="C60" t="s">
        <v>35</v>
      </c>
      <c r="D60" t="s">
        <v>38</v>
      </c>
      <c r="E60" t="s">
        <v>24</v>
      </c>
      <c r="F60" s="9">
        <v>0</v>
      </c>
      <c r="G60" s="9">
        <v>0</v>
      </c>
      <c r="H60" s="9">
        <v>0</v>
      </c>
      <c r="I60" t="s">
        <v>39</v>
      </c>
      <c r="J60" s="9">
        <v>250000</v>
      </c>
      <c r="K60" s="9">
        <v>223376.3</v>
      </c>
      <c r="L60" s="9">
        <v>0</v>
      </c>
    </row>
    <row r="61" spans="1:12">
      <c r="A61" t="s">
        <v>10</v>
      </c>
      <c r="B61" t="s">
        <v>11</v>
      </c>
      <c r="C61" t="s">
        <v>35</v>
      </c>
      <c r="D61" t="s">
        <v>38</v>
      </c>
      <c r="E61" t="s">
        <v>40</v>
      </c>
      <c r="F61" s="9">
        <v>2000</v>
      </c>
      <c r="G61" s="9">
        <v>1056.25</v>
      </c>
      <c r="H61" s="9">
        <v>0</v>
      </c>
      <c r="I61" t="s">
        <v>17</v>
      </c>
      <c r="J61" s="9">
        <v>2000</v>
      </c>
      <c r="K61" s="9">
        <v>1056.25</v>
      </c>
      <c r="L61" s="9">
        <v>0</v>
      </c>
    </row>
    <row r="62" spans="1:12">
      <c r="A62" t="s">
        <v>10</v>
      </c>
      <c r="B62" t="s">
        <v>11</v>
      </c>
      <c r="C62" t="s">
        <v>35</v>
      </c>
      <c r="D62" t="s">
        <v>38</v>
      </c>
      <c r="E62" t="s">
        <v>41</v>
      </c>
      <c r="F62" s="9">
        <v>55300</v>
      </c>
      <c r="G62" s="9">
        <v>14298.2</v>
      </c>
      <c r="H62" s="9">
        <v>0</v>
      </c>
      <c r="I62" t="s">
        <v>39</v>
      </c>
      <c r="J62" s="9">
        <v>20000</v>
      </c>
      <c r="K62" s="9">
        <v>13588.45</v>
      </c>
      <c r="L62" s="9">
        <v>0</v>
      </c>
    </row>
    <row r="63" spans="1:12">
      <c r="A63" t="s">
        <v>10</v>
      </c>
      <c r="B63" t="s">
        <v>11</v>
      </c>
      <c r="C63" t="s">
        <v>35</v>
      </c>
      <c r="D63" t="s">
        <v>38</v>
      </c>
      <c r="E63" t="s">
        <v>41</v>
      </c>
      <c r="F63" s="9">
        <v>0</v>
      </c>
      <c r="G63" s="9">
        <v>0</v>
      </c>
      <c r="H63" s="9">
        <v>0</v>
      </c>
      <c r="I63" t="s">
        <v>17</v>
      </c>
      <c r="J63" s="9">
        <v>3000</v>
      </c>
      <c r="K63" s="9">
        <v>709.75</v>
      </c>
      <c r="L63" s="9">
        <v>0</v>
      </c>
    </row>
    <row r="64" spans="1:12">
      <c r="A64" t="s">
        <v>10</v>
      </c>
      <c r="B64" t="s">
        <v>11</v>
      </c>
      <c r="C64" t="s">
        <v>35</v>
      </c>
      <c r="D64" t="s">
        <v>38</v>
      </c>
      <c r="E64" t="s">
        <v>41</v>
      </c>
      <c r="F64" s="9">
        <v>0</v>
      </c>
      <c r="G64" s="9">
        <v>0</v>
      </c>
      <c r="H64" s="9">
        <v>0</v>
      </c>
      <c r="I64" t="s">
        <v>33</v>
      </c>
      <c r="J64" s="9">
        <v>32300</v>
      </c>
      <c r="K64" s="9">
        <v>0</v>
      </c>
      <c r="L64" s="9">
        <v>0</v>
      </c>
    </row>
    <row r="65" spans="1:12">
      <c r="A65" t="s">
        <v>10</v>
      </c>
      <c r="B65" t="s">
        <v>11</v>
      </c>
      <c r="C65" t="s">
        <v>35</v>
      </c>
      <c r="D65" t="s">
        <v>38</v>
      </c>
      <c r="E65" t="s">
        <v>42</v>
      </c>
      <c r="F65" s="9">
        <v>48000</v>
      </c>
      <c r="G65" s="9">
        <v>66272.28</v>
      </c>
      <c r="H65" s="9">
        <v>0</v>
      </c>
      <c r="I65" t="s">
        <v>17</v>
      </c>
      <c r="J65" s="9">
        <v>10000</v>
      </c>
      <c r="K65" s="9">
        <v>29217.68</v>
      </c>
      <c r="L65" s="9">
        <v>0</v>
      </c>
    </row>
    <row r="66" spans="1:12">
      <c r="A66" t="s">
        <v>10</v>
      </c>
      <c r="B66" t="s">
        <v>11</v>
      </c>
      <c r="C66" t="s">
        <v>35</v>
      </c>
      <c r="D66" t="s">
        <v>38</v>
      </c>
      <c r="E66" t="s">
        <v>42</v>
      </c>
      <c r="F66" s="9">
        <v>0</v>
      </c>
      <c r="G66" s="9">
        <v>0</v>
      </c>
      <c r="H66" s="9">
        <v>0</v>
      </c>
      <c r="I66" t="s">
        <v>39</v>
      </c>
      <c r="J66" s="9">
        <v>38000</v>
      </c>
      <c r="K66" s="9">
        <v>37054.6</v>
      </c>
      <c r="L66" s="9">
        <v>0</v>
      </c>
    </row>
    <row r="67" spans="1:12">
      <c r="A67" t="s">
        <v>10</v>
      </c>
      <c r="B67" t="s">
        <v>11</v>
      </c>
      <c r="C67" t="s">
        <v>35</v>
      </c>
      <c r="D67" t="s">
        <v>38</v>
      </c>
      <c r="E67" t="s">
        <v>43</v>
      </c>
      <c r="F67" s="9">
        <v>20000</v>
      </c>
      <c r="G67" s="9">
        <v>19485.16</v>
      </c>
      <c r="H67" s="9">
        <v>0</v>
      </c>
      <c r="I67" t="s">
        <v>39</v>
      </c>
      <c r="J67" s="9">
        <v>20000</v>
      </c>
      <c r="K67" s="9">
        <v>19485.16</v>
      </c>
      <c r="L67" s="9">
        <v>0</v>
      </c>
    </row>
    <row r="68" spans="1:12">
      <c r="A68" t="s">
        <v>10</v>
      </c>
      <c r="B68" t="s">
        <v>11</v>
      </c>
      <c r="C68" t="s">
        <v>35</v>
      </c>
      <c r="D68" t="s">
        <v>38</v>
      </c>
      <c r="E68" t="s">
        <v>25</v>
      </c>
      <c r="F68" s="9">
        <v>95000</v>
      </c>
      <c r="G68" s="9">
        <v>60479.48</v>
      </c>
      <c r="H68" s="9">
        <v>0</v>
      </c>
      <c r="I68" t="s">
        <v>39</v>
      </c>
      <c r="J68" s="9">
        <v>60000</v>
      </c>
      <c r="K68" s="9">
        <v>44399.87</v>
      </c>
      <c r="L68" s="9">
        <v>0</v>
      </c>
    </row>
    <row r="69" spans="1:12">
      <c r="A69" t="s">
        <v>10</v>
      </c>
      <c r="B69" t="s">
        <v>11</v>
      </c>
      <c r="C69" t="s">
        <v>35</v>
      </c>
      <c r="D69" t="s">
        <v>38</v>
      </c>
      <c r="E69" t="s">
        <v>25</v>
      </c>
      <c r="F69" s="9">
        <v>0</v>
      </c>
      <c r="G69" s="9">
        <v>0</v>
      </c>
      <c r="H69" s="9">
        <v>0</v>
      </c>
      <c r="I69" t="s">
        <v>17</v>
      </c>
      <c r="J69" s="9">
        <v>25000</v>
      </c>
      <c r="K69" s="9">
        <v>9014.84</v>
      </c>
      <c r="L69" s="9">
        <v>0</v>
      </c>
    </row>
    <row r="70" spans="1:12">
      <c r="A70" t="s">
        <v>10</v>
      </c>
      <c r="B70" t="s">
        <v>11</v>
      </c>
      <c r="C70" t="s">
        <v>35</v>
      </c>
      <c r="D70" t="s">
        <v>38</v>
      </c>
      <c r="E70" t="s">
        <v>25</v>
      </c>
      <c r="F70" s="9">
        <v>0</v>
      </c>
      <c r="G70" s="9">
        <v>0</v>
      </c>
      <c r="H70" s="9">
        <v>0</v>
      </c>
      <c r="I70" t="s">
        <v>33</v>
      </c>
      <c r="J70" s="9">
        <v>10000</v>
      </c>
      <c r="K70" s="9">
        <v>7064.77</v>
      </c>
      <c r="L70" s="9">
        <v>0</v>
      </c>
    </row>
    <row r="71" spans="1:12">
      <c r="A71" t="s">
        <v>10</v>
      </c>
      <c r="B71" t="s">
        <v>11</v>
      </c>
      <c r="C71" t="s">
        <v>35</v>
      </c>
      <c r="D71" t="s">
        <v>38</v>
      </c>
      <c r="E71" t="s">
        <v>44</v>
      </c>
      <c r="F71" s="9">
        <v>700000</v>
      </c>
      <c r="G71" s="9">
        <v>694140</v>
      </c>
      <c r="H71" s="9">
        <v>0</v>
      </c>
      <c r="I71" t="s">
        <v>39</v>
      </c>
      <c r="J71" s="9">
        <v>615000</v>
      </c>
      <c r="K71" s="9">
        <v>619590.22</v>
      </c>
      <c r="L71" s="9">
        <v>0</v>
      </c>
    </row>
    <row r="72" spans="1:12">
      <c r="A72" t="s">
        <v>10</v>
      </c>
      <c r="B72" t="s">
        <v>11</v>
      </c>
      <c r="C72" t="s">
        <v>35</v>
      </c>
      <c r="D72" t="s">
        <v>38</v>
      </c>
      <c r="E72" t="s">
        <v>44</v>
      </c>
      <c r="F72" s="9">
        <v>0</v>
      </c>
      <c r="G72" s="9">
        <v>0</v>
      </c>
      <c r="H72" s="9">
        <v>0</v>
      </c>
      <c r="I72" t="s">
        <v>17</v>
      </c>
      <c r="J72" s="9">
        <v>35000</v>
      </c>
      <c r="K72" s="9">
        <v>30197.72</v>
      </c>
      <c r="L72" s="9">
        <v>0</v>
      </c>
    </row>
    <row r="73" spans="1:12">
      <c r="A73" t="s">
        <v>10</v>
      </c>
      <c r="B73" t="s">
        <v>11</v>
      </c>
      <c r="C73" t="s">
        <v>35</v>
      </c>
      <c r="D73" t="s">
        <v>38</v>
      </c>
      <c r="E73" t="s">
        <v>44</v>
      </c>
      <c r="F73" s="9">
        <v>0</v>
      </c>
      <c r="G73" s="9">
        <v>0</v>
      </c>
      <c r="H73" s="9">
        <v>0</v>
      </c>
      <c r="I73" t="s">
        <v>33</v>
      </c>
      <c r="J73" s="9">
        <v>50000</v>
      </c>
      <c r="K73" s="9">
        <v>44352.06</v>
      </c>
      <c r="L73" s="9">
        <v>0</v>
      </c>
    </row>
    <row r="74" spans="1:12">
      <c r="A74" t="s">
        <v>10</v>
      </c>
      <c r="B74" t="s">
        <v>11</v>
      </c>
      <c r="C74" t="s">
        <v>35</v>
      </c>
      <c r="D74" t="s">
        <v>38</v>
      </c>
      <c r="E74" t="s">
        <v>45</v>
      </c>
      <c r="F74" s="9">
        <v>51000</v>
      </c>
      <c r="G74" s="9">
        <v>14330.79</v>
      </c>
      <c r="H74" s="9">
        <v>0</v>
      </c>
      <c r="I74" t="s">
        <v>17</v>
      </c>
      <c r="J74" s="9">
        <v>1000</v>
      </c>
      <c r="K74" s="9">
        <v>1321.91</v>
      </c>
      <c r="L74" s="9">
        <v>0</v>
      </c>
    </row>
    <row r="75" spans="1:12">
      <c r="A75" t="s">
        <v>10</v>
      </c>
      <c r="B75" t="s">
        <v>11</v>
      </c>
      <c r="C75" t="s">
        <v>35</v>
      </c>
      <c r="D75" t="s">
        <v>38</v>
      </c>
      <c r="E75" t="s">
        <v>45</v>
      </c>
      <c r="F75" s="9">
        <v>0</v>
      </c>
      <c r="G75" s="9">
        <v>0</v>
      </c>
      <c r="H75" s="9">
        <v>0</v>
      </c>
      <c r="I75" t="s">
        <v>39</v>
      </c>
      <c r="J75" s="9">
        <v>50000</v>
      </c>
      <c r="K75" s="9">
        <v>13008.88</v>
      </c>
      <c r="L75" s="9">
        <v>0</v>
      </c>
    </row>
    <row r="76" spans="1:12">
      <c r="A76" t="s">
        <v>10</v>
      </c>
      <c r="B76" t="s">
        <v>11</v>
      </c>
      <c r="C76" t="s">
        <v>35</v>
      </c>
      <c r="D76" t="s">
        <v>38</v>
      </c>
      <c r="E76" t="s">
        <v>46</v>
      </c>
      <c r="F76" s="9">
        <v>97250</v>
      </c>
      <c r="G76" s="9">
        <v>37684.85</v>
      </c>
      <c r="H76" s="9">
        <v>0</v>
      </c>
      <c r="I76" t="s">
        <v>17</v>
      </c>
      <c r="J76" s="9">
        <v>10000</v>
      </c>
      <c r="K76" s="9">
        <v>3988.13</v>
      </c>
      <c r="L76" s="9">
        <v>0</v>
      </c>
    </row>
    <row r="77" spans="1:12">
      <c r="A77" t="s">
        <v>10</v>
      </c>
      <c r="B77" t="s">
        <v>11</v>
      </c>
      <c r="C77" t="s">
        <v>35</v>
      </c>
      <c r="D77" t="s">
        <v>38</v>
      </c>
      <c r="E77" t="s">
        <v>46</v>
      </c>
      <c r="F77" s="9">
        <v>0</v>
      </c>
      <c r="G77" s="9">
        <v>0</v>
      </c>
      <c r="H77" s="9">
        <v>0</v>
      </c>
      <c r="I77" t="s">
        <v>39</v>
      </c>
      <c r="J77" s="9">
        <v>87250</v>
      </c>
      <c r="K77" s="9">
        <v>33696.720000000001</v>
      </c>
      <c r="L77" s="9">
        <v>0</v>
      </c>
    </row>
    <row r="78" spans="1:12">
      <c r="A78" t="s">
        <v>10</v>
      </c>
      <c r="B78" t="s">
        <v>11</v>
      </c>
      <c r="C78" t="s">
        <v>35</v>
      </c>
      <c r="D78" t="s">
        <v>38</v>
      </c>
      <c r="E78" t="s">
        <v>26</v>
      </c>
      <c r="F78" s="9">
        <v>258152</v>
      </c>
      <c r="G78" s="9">
        <v>327435.57</v>
      </c>
      <c r="H78" s="9">
        <v>0</v>
      </c>
      <c r="I78" t="s">
        <v>33</v>
      </c>
      <c r="J78" s="9">
        <v>17152</v>
      </c>
      <c r="K78" s="9">
        <v>4222.58</v>
      </c>
      <c r="L78" s="9">
        <v>0</v>
      </c>
    </row>
    <row r="79" spans="1:12">
      <c r="A79" t="s">
        <v>10</v>
      </c>
      <c r="B79" t="s">
        <v>11</v>
      </c>
      <c r="C79" t="s">
        <v>35</v>
      </c>
      <c r="D79" t="s">
        <v>38</v>
      </c>
      <c r="E79" t="s">
        <v>26</v>
      </c>
      <c r="F79" s="9">
        <v>0</v>
      </c>
      <c r="G79" s="9">
        <v>0</v>
      </c>
      <c r="H79" s="9">
        <v>0</v>
      </c>
      <c r="I79" t="s">
        <v>39</v>
      </c>
      <c r="J79" s="9">
        <v>121000</v>
      </c>
      <c r="K79" s="9">
        <v>151428.54999999999</v>
      </c>
      <c r="L79" s="9">
        <v>0</v>
      </c>
    </row>
    <row r="80" spans="1:12">
      <c r="A80" t="s">
        <v>10</v>
      </c>
      <c r="B80" t="s">
        <v>11</v>
      </c>
      <c r="C80" t="s">
        <v>35</v>
      </c>
      <c r="D80" t="s">
        <v>38</v>
      </c>
      <c r="E80" t="s">
        <v>26</v>
      </c>
      <c r="F80" s="9">
        <v>0</v>
      </c>
      <c r="G80" s="9">
        <v>0</v>
      </c>
      <c r="H80" s="9">
        <v>0</v>
      </c>
      <c r="I80" t="s">
        <v>17</v>
      </c>
      <c r="J80" s="9">
        <v>120000</v>
      </c>
      <c r="K80" s="9">
        <v>171784.44</v>
      </c>
      <c r="L80" s="9">
        <v>0</v>
      </c>
    </row>
    <row r="81" spans="1:12">
      <c r="A81" t="s">
        <v>10</v>
      </c>
      <c r="B81" t="s">
        <v>11</v>
      </c>
      <c r="C81" t="s">
        <v>35</v>
      </c>
      <c r="D81" t="s">
        <v>38</v>
      </c>
      <c r="E81" t="s">
        <v>37</v>
      </c>
      <c r="F81" s="9">
        <v>3000</v>
      </c>
      <c r="G81" s="9">
        <v>9985</v>
      </c>
      <c r="H81" s="9">
        <v>0</v>
      </c>
      <c r="I81" t="s">
        <v>17</v>
      </c>
      <c r="J81" s="9">
        <v>3000</v>
      </c>
      <c r="K81" s="9">
        <v>3685</v>
      </c>
      <c r="L81" s="9">
        <v>0</v>
      </c>
    </row>
    <row r="82" spans="1:12">
      <c r="A82" t="s">
        <v>10</v>
      </c>
      <c r="B82" t="s">
        <v>11</v>
      </c>
      <c r="C82" t="s">
        <v>35</v>
      </c>
      <c r="D82" t="s">
        <v>38</v>
      </c>
      <c r="E82" t="s">
        <v>37</v>
      </c>
      <c r="F82" s="9">
        <v>0</v>
      </c>
      <c r="G82" s="9">
        <v>0</v>
      </c>
      <c r="H82" s="9">
        <v>0</v>
      </c>
      <c r="I82" t="s">
        <v>39</v>
      </c>
      <c r="J82" s="9">
        <v>0</v>
      </c>
      <c r="K82" s="9">
        <v>6300</v>
      </c>
      <c r="L82" s="9">
        <v>0</v>
      </c>
    </row>
    <row r="83" spans="1:12">
      <c r="A83" t="s">
        <v>10</v>
      </c>
      <c r="B83" t="s">
        <v>11</v>
      </c>
      <c r="C83" t="s">
        <v>35</v>
      </c>
      <c r="D83" t="s">
        <v>38</v>
      </c>
      <c r="E83" t="s">
        <v>27</v>
      </c>
      <c r="F83" s="9">
        <v>2619100</v>
      </c>
      <c r="G83" s="9">
        <v>2579719.83</v>
      </c>
      <c r="H83" s="9">
        <v>0</v>
      </c>
      <c r="I83" t="s">
        <v>39</v>
      </c>
      <c r="J83" s="9">
        <v>1405000</v>
      </c>
      <c r="K83" s="9">
        <v>449199.08</v>
      </c>
      <c r="L83" s="9">
        <v>0</v>
      </c>
    </row>
    <row r="84" spans="1:12">
      <c r="A84" t="s">
        <v>10</v>
      </c>
      <c r="B84" t="s">
        <v>11</v>
      </c>
      <c r="C84" t="s">
        <v>35</v>
      </c>
      <c r="D84" t="s">
        <v>38</v>
      </c>
      <c r="E84" t="s">
        <v>27</v>
      </c>
      <c r="F84" s="9">
        <v>0</v>
      </c>
      <c r="G84" s="9">
        <v>0</v>
      </c>
      <c r="H84" s="9">
        <v>0</v>
      </c>
      <c r="I84" t="s">
        <v>17</v>
      </c>
      <c r="J84" s="9">
        <v>949100</v>
      </c>
      <c r="K84" s="9">
        <v>2027362.68</v>
      </c>
      <c r="L84" s="9">
        <v>0</v>
      </c>
    </row>
    <row r="85" spans="1:12">
      <c r="A85" t="s">
        <v>10</v>
      </c>
      <c r="B85" t="s">
        <v>11</v>
      </c>
      <c r="C85" t="s">
        <v>35</v>
      </c>
      <c r="D85" t="s">
        <v>38</v>
      </c>
      <c r="E85" t="s">
        <v>27</v>
      </c>
      <c r="F85" s="9">
        <v>0</v>
      </c>
      <c r="G85" s="9">
        <v>0</v>
      </c>
      <c r="H85" s="9">
        <v>0</v>
      </c>
      <c r="I85" t="s">
        <v>33</v>
      </c>
      <c r="J85" s="9">
        <v>265000</v>
      </c>
      <c r="K85" s="9">
        <v>103158.07</v>
      </c>
      <c r="L85" s="9">
        <v>0</v>
      </c>
    </row>
    <row r="86" spans="1:12">
      <c r="A86" t="s">
        <v>10</v>
      </c>
      <c r="B86" t="s">
        <v>11</v>
      </c>
      <c r="C86" t="s">
        <v>35</v>
      </c>
      <c r="D86" t="s">
        <v>38</v>
      </c>
      <c r="E86" t="s">
        <v>47</v>
      </c>
      <c r="F86" s="9">
        <v>20000</v>
      </c>
      <c r="G86" s="9">
        <v>40610.06</v>
      </c>
      <c r="H86" s="9">
        <v>0</v>
      </c>
      <c r="I86" t="s">
        <v>39</v>
      </c>
      <c r="J86" s="9">
        <v>20000</v>
      </c>
      <c r="K86" s="9">
        <v>40610.06</v>
      </c>
      <c r="L86" s="9">
        <v>0</v>
      </c>
    </row>
    <row r="87" spans="1:12">
      <c r="A87" t="s">
        <v>10</v>
      </c>
      <c r="B87" t="s">
        <v>11</v>
      </c>
      <c r="C87" t="s">
        <v>35</v>
      </c>
      <c r="D87" t="s">
        <v>38</v>
      </c>
      <c r="E87" t="s">
        <v>28</v>
      </c>
      <c r="F87" s="9">
        <v>165000</v>
      </c>
      <c r="G87" s="9">
        <v>152695.17000000001</v>
      </c>
      <c r="H87" s="9">
        <v>0</v>
      </c>
      <c r="I87" t="s">
        <v>33</v>
      </c>
      <c r="J87" s="9">
        <v>15000</v>
      </c>
      <c r="K87" s="9">
        <v>8762.5</v>
      </c>
      <c r="L87" s="9">
        <v>0</v>
      </c>
    </row>
    <row r="88" spans="1:12">
      <c r="A88" t="s">
        <v>10</v>
      </c>
      <c r="B88" t="s">
        <v>11</v>
      </c>
      <c r="C88" t="s">
        <v>35</v>
      </c>
      <c r="D88" t="s">
        <v>38</v>
      </c>
      <c r="E88" t="s">
        <v>28</v>
      </c>
      <c r="F88" s="9">
        <v>0</v>
      </c>
      <c r="G88" s="9">
        <v>0</v>
      </c>
      <c r="H88" s="9">
        <v>0</v>
      </c>
      <c r="I88" t="s">
        <v>48</v>
      </c>
      <c r="J88" s="9">
        <v>20000</v>
      </c>
      <c r="K88" s="9">
        <v>0</v>
      </c>
      <c r="L88" s="9">
        <v>0</v>
      </c>
    </row>
    <row r="89" spans="1:12">
      <c r="A89" t="s">
        <v>10</v>
      </c>
      <c r="B89" t="s">
        <v>11</v>
      </c>
      <c r="C89" t="s">
        <v>35</v>
      </c>
      <c r="D89" t="s">
        <v>38</v>
      </c>
      <c r="E89" t="s">
        <v>28</v>
      </c>
      <c r="F89" s="9">
        <v>0</v>
      </c>
      <c r="G89" s="9">
        <v>0</v>
      </c>
      <c r="H89" s="9">
        <v>0</v>
      </c>
      <c r="I89" t="s">
        <v>39</v>
      </c>
      <c r="J89" s="9">
        <v>75000</v>
      </c>
      <c r="K89" s="9">
        <v>75399.75</v>
      </c>
      <c r="L89" s="9">
        <v>0</v>
      </c>
    </row>
    <row r="90" spans="1:12">
      <c r="A90" t="s">
        <v>10</v>
      </c>
      <c r="B90" t="s">
        <v>11</v>
      </c>
      <c r="C90" t="s">
        <v>35</v>
      </c>
      <c r="D90" t="s">
        <v>38</v>
      </c>
      <c r="E90" t="s">
        <v>28</v>
      </c>
      <c r="F90" s="9">
        <v>0</v>
      </c>
      <c r="G90" s="9">
        <v>0</v>
      </c>
      <c r="H90" s="9">
        <v>0</v>
      </c>
      <c r="I90" t="s">
        <v>17</v>
      </c>
      <c r="J90" s="9">
        <v>55000</v>
      </c>
      <c r="K90" s="9">
        <v>68532.92</v>
      </c>
      <c r="L90" s="9">
        <v>0</v>
      </c>
    </row>
    <row r="91" spans="1:12">
      <c r="A91" t="s">
        <v>10</v>
      </c>
      <c r="B91" t="s">
        <v>11</v>
      </c>
      <c r="C91" t="s">
        <v>35</v>
      </c>
      <c r="D91" t="s">
        <v>38</v>
      </c>
      <c r="E91" t="s">
        <v>49</v>
      </c>
      <c r="F91" s="9">
        <v>17848</v>
      </c>
      <c r="G91" s="9">
        <v>30824.45</v>
      </c>
      <c r="H91" s="9">
        <v>0</v>
      </c>
      <c r="I91" t="s">
        <v>33</v>
      </c>
      <c r="J91" s="9">
        <v>7848</v>
      </c>
      <c r="K91" s="9">
        <v>27189.56</v>
      </c>
      <c r="L91" s="9">
        <v>0</v>
      </c>
    </row>
    <row r="92" spans="1:12">
      <c r="A92" t="s">
        <v>10</v>
      </c>
      <c r="B92" t="s">
        <v>11</v>
      </c>
      <c r="C92" t="s">
        <v>35</v>
      </c>
      <c r="D92" t="s">
        <v>38</v>
      </c>
      <c r="E92" t="s">
        <v>49</v>
      </c>
      <c r="F92" s="9">
        <v>0</v>
      </c>
      <c r="G92" s="9">
        <v>0</v>
      </c>
      <c r="H92" s="9">
        <v>0</v>
      </c>
      <c r="I92" t="s">
        <v>17</v>
      </c>
      <c r="J92" s="9">
        <v>10000</v>
      </c>
      <c r="K92" s="9">
        <v>3634.89</v>
      </c>
      <c r="L92" s="9">
        <v>0</v>
      </c>
    </row>
    <row r="93" spans="1:12">
      <c r="A93" t="s">
        <v>10</v>
      </c>
      <c r="B93" t="s">
        <v>11</v>
      </c>
      <c r="C93" t="s">
        <v>35</v>
      </c>
      <c r="D93" t="s">
        <v>38</v>
      </c>
      <c r="E93" t="s">
        <v>50</v>
      </c>
      <c r="F93" s="9">
        <v>500</v>
      </c>
      <c r="G93" s="9">
        <v>19476.27</v>
      </c>
      <c r="H93" s="9">
        <v>0</v>
      </c>
      <c r="I93" t="s">
        <v>39</v>
      </c>
      <c r="J93" s="9">
        <v>0</v>
      </c>
      <c r="K93" s="9">
        <v>540.32000000000005</v>
      </c>
      <c r="L93" s="9">
        <v>0</v>
      </c>
    </row>
    <row r="94" spans="1:12">
      <c r="A94" t="s">
        <v>10</v>
      </c>
      <c r="B94" t="s">
        <v>11</v>
      </c>
      <c r="C94" t="s">
        <v>35</v>
      </c>
      <c r="D94" t="s">
        <v>38</v>
      </c>
      <c r="E94" t="s">
        <v>50</v>
      </c>
      <c r="F94" s="9">
        <v>0</v>
      </c>
      <c r="G94" s="9">
        <v>0</v>
      </c>
      <c r="H94" s="9">
        <v>0</v>
      </c>
      <c r="I94" t="s">
        <v>17</v>
      </c>
      <c r="J94" s="9">
        <v>500</v>
      </c>
      <c r="K94" s="9">
        <v>18935.95</v>
      </c>
      <c r="L94" s="9">
        <v>0</v>
      </c>
    </row>
    <row r="95" spans="1:12">
      <c r="A95" t="s">
        <v>10</v>
      </c>
      <c r="B95" t="s">
        <v>11</v>
      </c>
      <c r="C95" t="s">
        <v>35</v>
      </c>
      <c r="D95" t="s">
        <v>38</v>
      </c>
      <c r="E95" t="s">
        <v>29</v>
      </c>
      <c r="F95" s="9">
        <v>230900</v>
      </c>
      <c r="G95" s="9">
        <v>155131.69</v>
      </c>
      <c r="H95" s="9">
        <v>0</v>
      </c>
      <c r="I95" t="s">
        <v>48</v>
      </c>
      <c r="J95" s="9">
        <v>0</v>
      </c>
      <c r="K95" s="9">
        <v>6071.5</v>
      </c>
      <c r="L95" s="9">
        <v>0</v>
      </c>
    </row>
    <row r="96" spans="1:12">
      <c r="A96" t="s">
        <v>10</v>
      </c>
      <c r="B96" t="s">
        <v>11</v>
      </c>
      <c r="C96" t="s">
        <v>35</v>
      </c>
      <c r="D96" t="s">
        <v>38</v>
      </c>
      <c r="E96" t="s">
        <v>29</v>
      </c>
      <c r="F96" s="9">
        <v>0</v>
      </c>
      <c r="G96" s="9">
        <v>0</v>
      </c>
      <c r="H96" s="9">
        <v>0</v>
      </c>
      <c r="I96" t="s">
        <v>33</v>
      </c>
      <c r="J96" s="9">
        <v>10000</v>
      </c>
      <c r="K96" s="9">
        <v>9816.76</v>
      </c>
      <c r="L96" s="9">
        <v>0</v>
      </c>
    </row>
    <row r="97" spans="1:12">
      <c r="A97" t="s">
        <v>10</v>
      </c>
      <c r="B97" t="s">
        <v>11</v>
      </c>
      <c r="C97" t="s">
        <v>35</v>
      </c>
      <c r="D97" t="s">
        <v>38</v>
      </c>
      <c r="E97" t="s">
        <v>29</v>
      </c>
      <c r="F97" s="9">
        <v>0</v>
      </c>
      <c r="G97" s="9">
        <v>0</v>
      </c>
      <c r="H97" s="9">
        <v>0</v>
      </c>
      <c r="I97" t="s">
        <v>17</v>
      </c>
      <c r="J97" s="9">
        <v>155900</v>
      </c>
      <c r="K97" s="9">
        <v>123140.13</v>
      </c>
      <c r="L97" s="9">
        <v>0</v>
      </c>
    </row>
    <row r="98" spans="1:12">
      <c r="A98" t="s">
        <v>10</v>
      </c>
      <c r="B98" t="s">
        <v>11</v>
      </c>
      <c r="C98" t="s">
        <v>35</v>
      </c>
      <c r="D98" t="s">
        <v>38</v>
      </c>
      <c r="E98" t="s">
        <v>29</v>
      </c>
      <c r="F98" s="9">
        <v>0</v>
      </c>
      <c r="G98" s="9">
        <v>0</v>
      </c>
      <c r="H98" s="9">
        <v>0</v>
      </c>
      <c r="I98" t="s">
        <v>39</v>
      </c>
      <c r="J98" s="9">
        <v>65000</v>
      </c>
      <c r="K98" s="9">
        <v>16103.3</v>
      </c>
      <c r="L98" s="9">
        <v>0</v>
      </c>
    </row>
    <row r="99" spans="1:12">
      <c r="A99" t="s">
        <v>10</v>
      </c>
      <c r="B99" t="s">
        <v>11</v>
      </c>
      <c r="C99" t="s">
        <v>35</v>
      </c>
      <c r="D99" t="s">
        <v>38</v>
      </c>
      <c r="E99" t="s">
        <v>51</v>
      </c>
      <c r="F99" s="9">
        <v>38000</v>
      </c>
      <c r="G99" s="9">
        <v>73181.61</v>
      </c>
      <c r="H99" s="9">
        <v>0</v>
      </c>
      <c r="I99" t="s">
        <v>33</v>
      </c>
      <c r="J99" s="9">
        <v>0</v>
      </c>
      <c r="K99" s="9">
        <v>70</v>
      </c>
      <c r="L99" s="9">
        <v>0</v>
      </c>
    </row>
    <row r="100" spans="1:12">
      <c r="A100" t="s">
        <v>10</v>
      </c>
      <c r="B100" t="s">
        <v>11</v>
      </c>
      <c r="C100" t="s">
        <v>35</v>
      </c>
      <c r="D100" t="s">
        <v>38</v>
      </c>
      <c r="E100" t="s">
        <v>51</v>
      </c>
      <c r="F100" s="9">
        <v>0</v>
      </c>
      <c r="G100" s="9">
        <v>0</v>
      </c>
      <c r="H100" s="9">
        <v>0</v>
      </c>
      <c r="I100" t="s">
        <v>39</v>
      </c>
      <c r="J100" s="9">
        <v>28000</v>
      </c>
      <c r="K100" s="9">
        <v>62101.81</v>
      </c>
      <c r="L100" s="9">
        <v>0</v>
      </c>
    </row>
    <row r="101" spans="1:12">
      <c r="A101" t="s">
        <v>10</v>
      </c>
      <c r="B101" t="s">
        <v>11</v>
      </c>
      <c r="C101" t="s">
        <v>35</v>
      </c>
      <c r="D101" t="s">
        <v>38</v>
      </c>
      <c r="E101" t="s">
        <v>51</v>
      </c>
      <c r="F101" s="9">
        <v>0</v>
      </c>
      <c r="G101" s="9">
        <v>0</v>
      </c>
      <c r="H101" s="9">
        <v>0</v>
      </c>
      <c r="I101" t="s">
        <v>17</v>
      </c>
      <c r="J101" s="9">
        <v>10000</v>
      </c>
      <c r="K101" s="9">
        <v>11009.8</v>
      </c>
      <c r="L101" s="9">
        <v>0</v>
      </c>
    </row>
    <row r="102" spans="1:12">
      <c r="A102" t="s">
        <v>10</v>
      </c>
      <c r="B102" t="s">
        <v>11</v>
      </c>
      <c r="C102" t="s">
        <v>35</v>
      </c>
      <c r="D102" t="s">
        <v>38</v>
      </c>
      <c r="E102" t="s">
        <v>30</v>
      </c>
      <c r="F102" s="9">
        <v>18200</v>
      </c>
      <c r="G102" s="9">
        <v>11478.5</v>
      </c>
      <c r="H102" s="9">
        <v>0</v>
      </c>
      <c r="I102" t="s">
        <v>17</v>
      </c>
      <c r="J102" s="9">
        <v>15000</v>
      </c>
      <c r="K102" s="9">
        <v>11126</v>
      </c>
      <c r="L102" s="9">
        <v>0</v>
      </c>
    </row>
    <row r="103" spans="1:12">
      <c r="A103" t="s">
        <v>10</v>
      </c>
      <c r="B103" t="s">
        <v>11</v>
      </c>
      <c r="C103" t="s">
        <v>35</v>
      </c>
      <c r="D103" t="s">
        <v>38</v>
      </c>
      <c r="E103" t="s">
        <v>30</v>
      </c>
      <c r="F103" s="9">
        <v>0</v>
      </c>
      <c r="G103" s="9">
        <v>0</v>
      </c>
      <c r="H103" s="9">
        <v>0</v>
      </c>
      <c r="I103" t="s">
        <v>33</v>
      </c>
      <c r="J103" s="9">
        <v>3000</v>
      </c>
      <c r="K103" s="9">
        <v>0</v>
      </c>
      <c r="L103" s="9">
        <v>0</v>
      </c>
    </row>
    <row r="104" spans="1:12">
      <c r="A104" t="s">
        <v>10</v>
      </c>
      <c r="B104" t="s">
        <v>11</v>
      </c>
      <c r="C104" t="s">
        <v>35</v>
      </c>
      <c r="D104" t="s">
        <v>38</v>
      </c>
      <c r="E104" t="s">
        <v>30</v>
      </c>
      <c r="F104" s="9">
        <v>0</v>
      </c>
      <c r="G104" s="9">
        <v>0</v>
      </c>
      <c r="H104" s="9">
        <v>0</v>
      </c>
      <c r="I104" t="s">
        <v>39</v>
      </c>
      <c r="J104" s="9">
        <v>200</v>
      </c>
      <c r="K104" s="9">
        <v>352.5</v>
      </c>
      <c r="L104" s="9">
        <v>0</v>
      </c>
    </row>
    <row r="105" spans="1:12">
      <c r="A105" t="s">
        <v>10</v>
      </c>
      <c r="B105" t="s">
        <v>11</v>
      </c>
      <c r="C105" t="s">
        <v>35</v>
      </c>
      <c r="D105" t="s">
        <v>38</v>
      </c>
      <c r="E105" t="s">
        <v>52</v>
      </c>
      <c r="F105" s="9">
        <v>288000</v>
      </c>
      <c r="G105" s="9">
        <v>156373.43</v>
      </c>
      <c r="H105" s="9">
        <v>0</v>
      </c>
      <c r="I105" t="s">
        <v>39</v>
      </c>
      <c r="J105" s="9">
        <v>150000</v>
      </c>
      <c r="K105" s="9">
        <v>124751.23</v>
      </c>
      <c r="L105" s="9">
        <v>0</v>
      </c>
    </row>
    <row r="106" spans="1:12">
      <c r="A106" t="s">
        <v>10</v>
      </c>
      <c r="B106" t="s">
        <v>11</v>
      </c>
      <c r="C106" t="s">
        <v>35</v>
      </c>
      <c r="D106" t="s">
        <v>38</v>
      </c>
      <c r="E106" t="s">
        <v>52</v>
      </c>
      <c r="F106" s="9">
        <v>0</v>
      </c>
      <c r="G106" s="9">
        <v>0</v>
      </c>
      <c r="H106" s="9">
        <v>0</v>
      </c>
      <c r="I106" t="s">
        <v>17</v>
      </c>
      <c r="J106" s="9">
        <v>120000</v>
      </c>
      <c r="K106" s="9">
        <v>16296.74</v>
      </c>
      <c r="L106" s="9">
        <v>0</v>
      </c>
    </row>
    <row r="107" spans="1:12">
      <c r="A107" t="s">
        <v>10</v>
      </c>
      <c r="B107" t="s">
        <v>11</v>
      </c>
      <c r="C107" t="s">
        <v>35</v>
      </c>
      <c r="D107" t="s">
        <v>38</v>
      </c>
      <c r="E107" t="s">
        <v>52</v>
      </c>
      <c r="F107" s="9">
        <v>0</v>
      </c>
      <c r="G107" s="9">
        <v>0</v>
      </c>
      <c r="H107" s="9">
        <v>0</v>
      </c>
      <c r="I107" t="s">
        <v>33</v>
      </c>
      <c r="J107" s="9">
        <v>18000</v>
      </c>
      <c r="K107" s="9">
        <v>15325.46</v>
      </c>
      <c r="L107" s="9">
        <v>0</v>
      </c>
    </row>
    <row r="108" spans="1:12">
      <c r="A108" t="s">
        <v>10</v>
      </c>
      <c r="B108" t="s">
        <v>11</v>
      </c>
      <c r="C108" t="s">
        <v>35</v>
      </c>
      <c r="D108" t="s">
        <v>38</v>
      </c>
      <c r="E108" t="s">
        <v>53</v>
      </c>
      <c r="F108" s="9">
        <v>28550</v>
      </c>
      <c r="G108" s="9">
        <v>24130.33</v>
      </c>
      <c r="H108" s="9">
        <v>0</v>
      </c>
      <c r="I108" t="s">
        <v>17</v>
      </c>
      <c r="J108" s="9">
        <v>28000</v>
      </c>
      <c r="K108" s="9">
        <v>22034.57</v>
      </c>
      <c r="L108" s="9">
        <v>0</v>
      </c>
    </row>
    <row r="109" spans="1:12">
      <c r="A109" t="s">
        <v>10</v>
      </c>
      <c r="B109" t="s">
        <v>11</v>
      </c>
      <c r="C109" t="s">
        <v>35</v>
      </c>
      <c r="D109" t="s">
        <v>38</v>
      </c>
      <c r="E109" t="s">
        <v>53</v>
      </c>
      <c r="F109" s="9">
        <v>0</v>
      </c>
      <c r="G109" s="9">
        <v>0</v>
      </c>
      <c r="H109" s="9">
        <v>0</v>
      </c>
      <c r="I109" t="s">
        <v>39</v>
      </c>
      <c r="J109" s="9">
        <v>550</v>
      </c>
      <c r="K109" s="9">
        <v>2095.7600000000002</v>
      </c>
      <c r="L109" s="9">
        <v>0</v>
      </c>
    </row>
    <row r="110" spans="1:12">
      <c r="A110" t="s">
        <v>10</v>
      </c>
      <c r="B110" t="s">
        <v>11</v>
      </c>
      <c r="C110" t="s">
        <v>35</v>
      </c>
      <c r="D110" t="s">
        <v>38</v>
      </c>
      <c r="E110" t="s">
        <v>31</v>
      </c>
      <c r="F110" s="9">
        <v>12000</v>
      </c>
      <c r="G110" s="9">
        <v>16780.54</v>
      </c>
      <c r="H110" s="9">
        <v>0</v>
      </c>
      <c r="I110" t="s">
        <v>17</v>
      </c>
      <c r="J110" s="9">
        <v>12000</v>
      </c>
      <c r="K110" s="9">
        <v>14784.66</v>
      </c>
      <c r="L110" s="9">
        <v>0</v>
      </c>
    </row>
    <row r="111" spans="1:12">
      <c r="A111" t="s">
        <v>10</v>
      </c>
      <c r="B111" t="s">
        <v>11</v>
      </c>
      <c r="C111" t="s">
        <v>35</v>
      </c>
      <c r="D111" t="s">
        <v>38</v>
      </c>
      <c r="E111" t="s">
        <v>31</v>
      </c>
      <c r="F111" s="9">
        <v>0</v>
      </c>
      <c r="G111" s="9">
        <v>0</v>
      </c>
      <c r="H111" s="9">
        <v>0</v>
      </c>
      <c r="I111" t="s">
        <v>39</v>
      </c>
      <c r="J111" s="9">
        <v>0</v>
      </c>
      <c r="K111" s="9">
        <v>1812.54</v>
      </c>
      <c r="L111" s="9">
        <v>0</v>
      </c>
    </row>
    <row r="112" spans="1:12">
      <c r="A112" t="s">
        <v>10</v>
      </c>
      <c r="B112" t="s">
        <v>11</v>
      </c>
      <c r="C112" t="s">
        <v>35</v>
      </c>
      <c r="D112" t="s">
        <v>38</v>
      </c>
      <c r="E112" t="s">
        <v>31</v>
      </c>
      <c r="F112" s="9">
        <v>0</v>
      </c>
      <c r="G112" s="9">
        <v>0</v>
      </c>
      <c r="H112" s="9">
        <v>0</v>
      </c>
      <c r="I112" t="s">
        <v>33</v>
      </c>
      <c r="J112" s="9">
        <v>0</v>
      </c>
      <c r="K112" s="9">
        <v>183.34</v>
      </c>
      <c r="L112" s="9">
        <v>0</v>
      </c>
    </row>
    <row r="113" spans="1:12">
      <c r="A113" t="s">
        <v>10</v>
      </c>
      <c r="B113" t="s">
        <v>11</v>
      </c>
      <c r="C113" t="s">
        <v>35</v>
      </c>
      <c r="D113" t="s">
        <v>38</v>
      </c>
      <c r="E113" t="s">
        <v>54</v>
      </c>
      <c r="F113" s="9">
        <v>0</v>
      </c>
      <c r="G113" s="9">
        <v>111</v>
      </c>
      <c r="H113" s="9">
        <v>0</v>
      </c>
      <c r="I113" t="s">
        <v>17</v>
      </c>
      <c r="J113" s="9">
        <v>0</v>
      </c>
      <c r="K113" s="9">
        <v>111</v>
      </c>
      <c r="L113" s="9">
        <v>0</v>
      </c>
    </row>
    <row r="114" spans="1:12">
      <c r="A114" t="s">
        <v>10</v>
      </c>
      <c r="B114" t="s">
        <v>11</v>
      </c>
      <c r="C114" t="s">
        <v>35</v>
      </c>
      <c r="D114" t="s">
        <v>38</v>
      </c>
      <c r="E114" t="s">
        <v>55</v>
      </c>
      <c r="F114" s="9">
        <v>0</v>
      </c>
      <c r="G114" s="9">
        <v>299960</v>
      </c>
      <c r="H114" s="9">
        <v>0</v>
      </c>
      <c r="I114" t="s">
        <v>17</v>
      </c>
      <c r="J114" s="9">
        <v>0</v>
      </c>
      <c r="K114" s="9">
        <v>299960</v>
      </c>
      <c r="L114" s="9">
        <v>0</v>
      </c>
    </row>
    <row r="115" spans="1:12">
      <c r="A115" t="s">
        <v>10</v>
      </c>
      <c r="B115" t="s">
        <v>11</v>
      </c>
      <c r="C115" t="s">
        <v>35</v>
      </c>
      <c r="D115" t="s">
        <v>38</v>
      </c>
      <c r="E115" t="s">
        <v>32</v>
      </c>
      <c r="F115" s="9">
        <v>0</v>
      </c>
      <c r="G115" s="9">
        <v>11400</v>
      </c>
      <c r="H115" s="9">
        <v>0</v>
      </c>
      <c r="I115" t="s">
        <v>33</v>
      </c>
      <c r="J115" s="9">
        <v>0</v>
      </c>
      <c r="K115" s="9">
        <v>11400</v>
      </c>
      <c r="L115" s="9">
        <v>0</v>
      </c>
    </row>
    <row r="116" spans="1:12">
      <c r="A116" t="s">
        <v>10</v>
      </c>
      <c r="B116" t="s">
        <v>11</v>
      </c>
      <c r="C116" t="s">
        <v>35</v>
      </c>
      <c r="D116" t="s">
        <v>38</v>
      </c>
      <c r="E116" t="s">
        <v>56</v>
      </c>
      <c r="F116" s="9">
        <v>30000</v>
      </c>
      <c r="G116" s="9">
        <v>35661.25</v>
      </c>
      <c r="H116" s="9">
        <v>0</v>
      </c>
      <c r="I116" t="s">
        <v>39</v>
      </c>
      <c r="J116" s="9">
        <v>30000</v>
      </c>
      <c r="K116" s="9">
        <v>35661.25</v>
      </c>
      <c r="L116" s="9">
        <v>0</v>
      </c>
    </row>
    <row r="117" spans="1:12">
      <c r="A117" t="s">
        <v>10</v>
      </c>
      <c r="B117" t="s">
        <v>11</v>
      </c>
      <c r="C117" t="s">
        <v>35</v>
      </c>
      <c r="D117" t="s">
        <v>38</v>
      </c>
      <c r="E117" t="s">
        <v>57</v>
      </c>
      <c r="F117" s="9">
        <v>53000</v>
      </c>
      <c r="G117" s="9">
        <v>55300</v>
      </c>
      <c r="H117" s="9">
        <v>0</v>
      </c>
      <c r="I117" t="s">
        <v>48</v>
      </c>
      <c r="J117" s="9">
        <v>0</v>
      </c>
      <c r="K117" s="9">
        <v>1000</v>
      </c>
      <c r="L117" s="9">
        <v>0</v>
      </c>
    </row>
    <row r="118" spans="1:12">
      <c r="A118" t="s">
        <v>10</v>
      </c>
      <c r="B118" t="s">
        <v>11</v>
      </c>
      <c r="C118" t="s">
        <v>35</v>
      </c>
      <c r="D118" t="s">
        <v>38</v>
      </c>
      <c r="E118" t="s">
        <v>57</v>
      </c>
      <c r="F118" s="9">
        <v>0</v>
      </c>
      <c r="G118" s="9">
        <v>0</v>
      </c>
      <c r="H118" s="9">
        <v>0</v>
      </c>
      <c r="I118" t="s">
        <v>39</v>
      </c>
      <c r="J118" s="9">
        <v>27000</v>
      </c>
      <c r="K118" s="9">
        <v>42000</v>
      </c>
      <c r="L118" s="9">
        <v>0</v>
      </c>
    </row>
    <row r="119" spans="1:12">
      <c r="A119" t="s">
        <v>10</v>
      </c>
      <c r="B119" t="s">
        <v>11</v>
      </c>
      <c r="C119" t="s">
        <v>35</v>
      </c>
      <c r="D119" t="s">
        <v>38</v>
      </c>
      <c r="E119" t="s">
        <v>57</v>
      </c>
      <c r="F119" s="9">
        <v>0</v>
      </c>
      <c r="G119" s="9">
        <v>0</v>
      </c>
      <c r="H119" s="9">
        <v>0</v>
      </c>
      <c r="I119" t="s">
        <v>17</v>
      </c>
      <c r="J119" s="9">
        <v>25000</v>
      </c>
      <c r="K119" s="9">
        <v>12300</v>
      </c>
      <c r="L119" s="9">
        <v>0</v>
      </c>
    </row>
    <row r="120" spans="1:12">
      <c r="A120" t="s">
        <v>10</v>
      </c>
      <c r="B120" t="s">
        <v>11</v>
      </c>
      <c r="C120" t="s">
        <v>35</v>
      </c>
      <c r="D120" t="s">
        <v>38</v>
      </c>
      <c r="E120" t="s">
        <v>57</v>
      </c>
      <c r="F120" s="9">
        <v>0</v>
      </c>
      <c r="G120" s="9">
        <v>0</v>
      </c>
      <c r="H120" s="9">
        <v>0</v>
      </c>
      <c r="I120" t="s">
        <v>33</v>
      </c>
      <c r="J120" s="9">
        <v>1000</v>
      </c>
      <c r="K120" s="9">
        <v>0</v>
      </c>
      <c r="L120" s="9">
        <v>0</v>
      </c>
    </row>
    <row r="121" spans="1:12">
      <c r="A121" t="s">
        <v>10</v>
      </c>
      <c r="B121" t="s">
        <v>11</v>
      </c>
      <c r="C121" t="s">
        <v>35</v>
      </c>
      <c r="D121" t="s">
        <v>38</v>
      </c>
      <c r="E121" t="s">
        <v>58</v>
      </c>
      <c r="F121" s="9">
        <v>0</v>
      </c>
      <c r="G121" s="9">
        <v>125.66</v>
      </c>
      <c r="H121" s="9">
        <v>0</v>
      </c>
      <c r="I121" t="s">
        <v>17</v>
      </c>
      <c r="J121" s="9">
        <v>0</v>
      </c>
      <c r="K121" s="9">
        <v>125.66</v>
      </c>
      <c r="L121" s="9">
        <v>0</v>
      </c>
    </row>
    <row r="122" spans="1:12">
      <c r="A122" t="s">
        <v>10</v>
      </c>
      <c r="B122" t="s">
        <v>11</v>
      </c>
      <c r="C122" t="s">
        <v>35</v>
      </c>
      <c r="D122" t="s">
        <v>38</v>
      </c>
      <c r="E122" t="s">
        <v>59</v>
      </c>
      <c r="F122" s="9">
        <v>235000</v>
      </c>
      <c r="G122" s="9">
        <v>225911.86</v>
      </c>
      <c r="H122" s="9">
        <v>0</v>
      </c>
      <c r="I122" t="s">
        <v>33</v>
      </c>
      <c r="J122" s="9">
        <v>150000</v>
      </c>
      <c r="K122" s="9">
        <v>143568.75</v>
      </c>
      <c r="L122" s="9">
        <v>0</v>
      </c>
    </row>
    <row r="123" spans="1:12">
      <c r="A123" t="s">
        <v>10</v>
      </c>
      <c r="B123" t="s">
        <v>11</v>
      </c>
      <c r="C123" t="s">
        <v>35</v>
      </c>
      <c r="D123" t="s">
        <v>38</v>
      </c>
      <c r="E123" t="s">
        <v>59</v>
      </c>
      <c r="F123" s="9">
        <v>0</v>
      </c>
      <c r="G123" s="9">
        <v>0</v>
      </c>
      <c r="H123" s="9">
        <v>0</v>
      </c>
      <c r="I123" t="s">
        <v>39</v>
      </c>
      <c r="J123" s="9">
        <v>85000</v>
      </c>
      <c r="K123" s="9">
        <v>82343.11</v>
      </c>
      <c r="L123" s="9">
        <v>0</v>
      </c>
    </row>
    <row r="124" spans="1:12">
      <c r="A124" t="s">
        <v>10</v>
      </c>
      <c r="B124" t="s">
        <v>11</v>
      </c>
      <c r="C124" t="s">
        <v>35</v>
      </c>
      <c r="D124" t="s">
        <v>38</v>
      </c>
      <c r="E124" t="s">
        <v>34</v>
      </c>
      <c r="F124" s="9">
        <v>620000</v>
      </c>
      <c r="G124" s="9">
        <v>612266.86</v>
      </c>
      <c r="H124" s="9">
        <v>0</v>
      </c>
      <c r="I124" t="s">
        <v>60</v>
      </c>
      <c r="J124" s="9">
        <v>0</v>
      </c>
      <c r="K124" s="9">
        <v>5954.65</v>
      </c>
      <c r="L124" s="9">
        <v>0</v>
      </c>
    </row>
    <row r="125" spans="1:12">
      <c r="A125" t="s">
        <v>10</v>
      </c>
      <c r="B125" t="s">
        <v>11</v>
      </c>
      <c r="C125" t="s">
        <v>35</v>
      </c>
      <c r="D125" t="s">
        <v>38</v>
      </c>
      <c r="E125" t="s">
        <v>34</v>
      </c>
      <c r="F125" s="9">
        <v>0</v>
      </c>
      <c r="G125" s="9">
        <v>0</v>
      </c>
      <c r="H125" s="9">
        <v>0</v>
      </c>
      <c r="I125" t="s">
        <v>39</v>
      </c>
      <c r="J125" s="9">
        <v>520000</v>
      </c>
      <c r="K125" s="9">
        <v>557022.62</v>
      </c>
      <c r="L125" s="9">
        <v>0</v>
      </c>
    </row>
    <row r="126" spans="1:12">
      <c r="A126" t="s">
        <v>10</v>
      </c>
      <c r="B126" t="s">
        <v>11</v>
      </c>
      <c r="C126" t="s">
        <v>35</v>
      </c>
      <c r="D126" t="s">
        <v>38</v>
      </c>
      <c r="E126" t="s">
        <v>34</v>
      </c>
      <c r="F126" s="9">
        <v>0</v>
      </c>
      <c r="G126" s="9">
        <v>0</v>
      </c>
      <c r="H126" s="9">
        <v>0</v>
      </c>
      <c r="I126" t="s">
        <v>33</v>
      </c>
      <c r="J126" s="9">
        <v>15000</v>
      </c>
      <c r="K126" s="9">
        <v>14812.5</v>
      </c>
      <c r="L126" s="9">
        <v>0</v>
      </c>
    </row>
    <row r="127" spans="1:12">
      <c r="A127" t="s">
        <v>10</v>
      </c>
      <c r="B127" t="s">
        <v>11</v>
      </c>
      <c r="C127" t="s">
        <v>35</v>
      </c>
      <c r="D127" t="s">
        <v>38</v>
      </c>
      <c r="E127" t="s">
        <v>34</v>
      </c>
      <c r="F127" s="9">
        <v>0</v>
      </c>
      <c r="G127" s="9">
        <v>0</v>
      </c>
      <c r="H127" s="9">
        <v>0</v>
      </c>
      <c r="I127" t="s">
        <v>48</v>
      </c>
      <c r="J127" s="9">
        <v>45000</v>
      </c>
      <c r="K127" s="9">
        <v>0</v>
      </c>
      <c r="L127" s="9">
        <v>0</v>
      </c>
    </row>
    <row r="128" spans="1:12">
      <c r="A128" t="s">
        <v>10</v>
      </c>
      <c r="B128" t="s">
        <v>11</v>
      </c>
      <c r="C128" t="s">
        <v>35</v>
      </c>
      <c r="D128" t="s">
        <v>38</v>
      </c>
      <c r="E128" t="s">
        <v>34</v>
      </c>
      <c r="F128" s="9">
        <v>0</v>
      </c>
      <c r="G128" s="9">
        <v>0</v>
      </c>
      <c r="H128" s="9">
        <v>0</v>
      </c>
      <c r="I128" t="s">
        <v>17</v>
      </c>
      <c r="J128" s="9">
        <v>40000</v>
      </c>
      <c r="K128" s="9">
        <v>34477.089999999997</v>
      </c>
      <c r="L128" s="9">
        <v>0</v>
      </c>
    </row>
    <row r="129" spans="1:12">
      <c r="A129" t="s">
        <v>10</v>
      </c>
      <c r="B129" t="s">
        <v>11</v>
      </c>
      <c r="C129" t="s">
        <v>35</v>
      </c>
      <c r="D129" t="s">
        <v>38</v>
      </c>
      <c r="E129" t="s">
        <v>61</v>
      </c>
      <c r="F129" s="9">
        <v>25000</v>
      </c>
      <c r="G129" s="9">
        <v>21295.89</v>
      </c>
      <c r="H129" s="9">
        <v>0</v>
      </c>
      <c r="I129" t="s">
        <v>17</v>
      </c>
      <c r="J129" s="9">
        <v>15000</v>
      </c>
      <c r="K129" s="9">
        <v>12154.63</v>
      </c>
      <c r="L129" s="9">
        <v>0</v>
      </c>
    </row>
    <row r="130" spans="1:12">
      <c r="A130" t="s">
        <v>10</v>
      </c>
      <c r="B130" t="s">
        <v>11</v>
      </c>
      <c r="C130" t="s">
        <v>35</v>
      </c>
      <c r="D130" t="s">
        <v>38</v>
      </c>
      <c r="E130" t="s">
        <v>61</v>
      </c>
      <c r="F130" s="9">
        <v>0</v>
      </c>
      <c r="G130" s="9">
        <v>0</v>
      </c>
      <c r="H130" s="9">
        <v>0</v>
      </c>
      <c r="I130" t="s">
        <v>39</v>
      </c>
      <c r="J130" s="9">
        <v>10000</v>
      </c>
      <c r="K130" s="9">
        <v>9141.26</v>
      </c>
      <c r="L130" s="9">
        <v>0</v>
      </c>
    </row>
    <row r="131" spans="1:12">
      <c r="A131" t="s">
        <v>10</v>
      </c>
      <c r="B131" t="s">
        <v>11</v>
      </c>
      <c r="C131" t="s">
        <v>35</v>
      </c>
      <c r="D131" t="s">
        <v>38</v>
      </c>
      <c r="E131" t="s">
        <v>62</v>
      </c>
      <c r="F131" s="9">
        <v>38000</v>
      </c>
      <c r="G131" s="9">
        <v>30927.32</v>
      </c>
      <c r="H131" s="9">
        <v>0</v>
      </c>
      <c r="I131" t="s">
        <v>39</v>
      </c>
      <c r="J131" s="9">
        <v>30000</v>
      </c>
      <c r="K131" s="9">
        <v>29466.880000000001</v>
      </c>
      <c r="L131" s="9">
        <v>0</v>
      </c>
    </row>
    <row r="132" spans="1:12">
      <c r="A132" t="s">
        <v>10</v>
      </c>
      <c r="B132" t="s">
        <v>11</v>
      </c>
      <c r="C132" t="s">
        <v>35</v>
      </c>
      <c r="D132" t="s">
        <v>38</v>
      </c>
      <c r="E132" t="s">
        <v>62</v>
      </c>
      <c r="F132" s="9">
        <v>0</v>
      </c>
      <c r="G132" s="9">
        <v>0</v>
      </c>
      <c r="H132" s="9">
        <v>0</v>
      </c>
      <c r="I132" t="s">
        <v>17</v>
      </c>
      <c r="J132" s="9">
        <v>8000</v>
      </c>
      <c r="K132" s="9">
        <v>1460.44</v>
      </c>
      <c r="L132" s="9">
        <v>0</v>
      </c>
    </row>
    <row r="133" spans="1:12">
      <c r="A133" t="s">
        <v>10</v>
      </c>
      <c r="B133" t="s">
        <v>11</v>
      </c>
      <c r="C133" t="s">
        <v>35</v>
      </c>
      <c r="D133" t="s">
        <v>38</v>
      </c>
      <c r="E133" t="s">
        <v>63</v>
      </c>
      <c r="F133" s="9">
        <v>300000</v>
      </c>
      <c r="G133" s="9">
        <v>379950.03</v>
      </c>
      <c r="H133" s="9">
        <v>0</v>
      </c>
      <c r="I133" t="s">
        <v>39</v>
      </c>
      <c r="J133" s="9">
        <v>300000</v>
      </c>
      <c r="K133" s="9">
        <v>253844.97</v>
      </c>
      <c r="L133" s="9">
        <v>0</v>
      </c>
    </row>
    <row r="134" spans="1:12">
      <c r="A134" t="s">
        <v>10</v>
      </c>
      <c r="B134" t="s">
        <v>11</v>
      </c>
      <c r="C134" t="s">
        <v>35</v>
      </c>
      <c r="D134" t="s">
        <v>38</v>
      </c>
      <c r="E134" t="s">
        <v>63</v>
      </c>
      <c r="F134" s="9">
        <v>0</v>
      </c>
      <c r="G134" s="9">
        <v>0</v>
      </c>
      <c r="H134" s="9">
        <v>0</v>
      </c>
      <c r="I134" t="s">
        <v>33</v>
      </c>
      <c r="J134" s="9">
        <v>0</v>
      </c>
      <c r="K134" s="9">
        <v>126105.06</v>
      </c>
      <c r="L134" s="9">
        <v>0</v>
      </c>
    </row>
    <row r="135" spans="1:12">
      <c r="A135" t="s">
        <v>10</v>
      </c>
      <c r="B135" t="s">
        <v>11</v>
      </c>
      <c r="C135" t="s">
        <v>35</v>
      </c>
      <c r="D135" t="s">
        <v>38</v>
      </c>
      <c r="E135" t="s">
        <v>64</v>
      </c>
      <c r="F135" s="9">
        <v>60000</v>
      </c>
      <c r="G135" s="9">
        <v>53413.38</v>
      </c>
      <c r="H135" s="9">
        <v>0</v>
      </c>
      <c r="I135" t="s">
        <v>39</v>
      </c>
      <c r="J135" s="9">
        <v>60000</v>
      </c>
      <c r="K135" s="9">
        <v>53413.38</v>
      </c>
      <c r="L135" s="9">
        <v>0</v>
      </c>
    </row>
    <row r="136" spans="1:12">
      <c r="A136" t="s">
        <v>10</v>
      </c>
      <c r="B136" t="s">
        <v>11</v>
      </c>
      <c r="C136" t="s">
        <v>35</v>
      </c>
      <c r="D136" t="s">
        <v>38</v>
      </c>
      <c r="E136" t="s">
        <v>65</v>
      </c>
      <c r="F136" s="9">
        <v>133000</v>
      </c>
      <c r="G136" s="9">
        <v>0</v>
      </c>
      <c r="H136" s="9">
        <v>0</v>
      </c>
      <c r="I136" t="s">
        <v>33</v>
      </c>
      <c r="J136" s="9">
        <v>125000</v>
      </c>
      <c r="K136" s="9">
        <v>0</v>
      </c>
      <c r="L136" s="9">
        <v>0</v>
      </c>
    </row>
    <row r="137" spans="1:12">
      <c r="A137" t="s">
        <v>10</v>
      </c>
      <c r="B137" t="s">
        <v>11</v>
      </c>
      <c r="C137" t="s">
        <v>35</v>
      </c>
      <c r="D137" t="s">
        <v>38</v>
      </c>
      <c r="E137" t="s">
        <v>65</v>
      </c>
      <c r="F137" s="9">
        <v>0</v>
      </c>
      <c r="G137" s="9">
        <v>0</v>
      </c>
      <c r="H137" s="9">
        <v>0</v>
      </c>
      <c r="I137" t="s">
        <v>60</v>
      </c>
      <c r="J137" s="9">
        <v>8000</v>
      </c>
      <c r="K137" s="9">
        <v>0</v>
      </c>
      <c r="L137" s="9">
        <v>0</v>
      </c>
    </row>
    <row r="138" spans="1:12">
      <c r="A138" t="s">
        <v>10</v>
      </c>
      <c r="B138" t="s">
        <v>11</v>
      </c>
      <c r="C138" t="s">
        <v>35</v>
      </c>
      <c r="D138" t="s">
        <v>38</v>
      </c>
      <c r="E138" t="s">
        <v>66</v>
      </c>
      <c r="F138" s="9">
        <v>18000</v>
      </c>
      <c r="G138" s="9">
        <v>17525</v>
      </c>
      <c r="H138" s="9">
        <v>0</v>
      </c>
      <c r="I138" t="s">
        <v>39</v>
      </c>
      <c r="J138" s="9">
        <v>18000</v>
      </c>
      <c r="K138" s="9">
        <v>17525</v>
      </c>
      <c r="L138" s="9">
        <v>0</v>
      </c>
    </row>
    <row r="139" spans="1:12">
      <c r="A139" t="s">
        <v>10</v>
      </c>
      <c r="B139" t="s">
        <v>11</v>
      </c>
      <c r="C139" t="s">
        <v>35</v>
      </c>
      <c r="D139" t="s">
        <v>38</v>
      </c>
      <c r="E139" t="s">
        <v>67</v>
      </c>
      <c r="F139" s="9">
        <v>48900</v>
      </c>
      <c r="G139" s="9">
        <v>56426.73</v>
      </c>
      <c r="H139" s="9">
        <v>0</v>
      </c>
      <c r="I139" t="s">
        <v>48</v>
      </c>
      <c r="J139" s="9">
        <v>0</v>
      </c>
      <c r="K139" s="9">
        <v>9168.2000000000007</v>
      </c>
      <c r="L139" s="9">
        <v>0</v>
      </c>
    </row>
    <row r="140" spans="1:12">
      <c r="A140" t="s">
        <v>10</v>
      </c>
      <c r="B140" t="s">
        <v>11</v>
      </c>
      <c r="C140" t="s">
        <v>35</v>
      </c>
      <c r="D140" t="s">
        <v>38</v>
      </c>
      <c r="E140" t="s">
        <v>67</v>
      </c>
      <c r="F140" s="9">
        <v>0</v>
      </c>
      <c r="G140" s="9">
        <v>0</v>
      </c>
      <c r="H140" s="9">
        <v>0</v>
      </c>
      <c r="I140" t="s">
        <v>39</v>
      </c>
      <c r="J140" s="9">
        <v>40000</v>
      </c>
      <c r="K140" s="9">
        <v>46838.53</v>
      </c>
      <c r="L140" s="9">
        <v>0</v>
      </c>
    </row>
    <row r="141" spans="1:12">
      <c r="A141" t="s">
        <v>10</v>
      </c>
      <c r="B141" t="s">
        <v>11</v>
      </c>
      <c r="C141" t="s">
        <v>35</v>
      </c>
      <c r="D141" t="s">
        <v>38</v>
      </c>
      <c r="E141" t="s">
        <v>67</v>
      </c>
      <c r="F141" s="9">
        <v>0</v>
      </c>
      <c r="G141" s="9">
        <v>0</v>
      </c>
      <c r="H141" s="9">
        <v>0</v>
      </c>
      <c r="I141" t="s">
        <v>33</v>
      </c>
      <c r="J141" s="9">
        <v>4000</v>
      </c>
      <c r="K141" s="9">
        <v>0</v>
      </c>
      <c r="L141" s="9">
        <v>0</v>
      </c>
    </row>
    <row r="142" spans="1:12">
      <c r="A142" t="s">
        <v>10</v>
      </c>
      <c r="B142" t="s">
        <v>11</v>
      </c>
      <c r="C142" t="s">
        <v>35</v>
      </c>
      <c r="D142" t="s">
        <v>38</v>
      </c>
      <c r="E142" t="s">
        <v>67</v>
      </c>
      <c r="F142" s="9">
        <v>0</v>
      </c>
      <c r="G142" s="9">
        <v>0</v>
      </c>
      <c r="H142" s="9">
        <v>0</v>
      </c>
      <c r="I142" t="s">
        <v>17</v>
      </c>
      <c r="J142" s="9">
        <v>4900</v>
      </c>
      <c r="K142" s="9">
        <v>420</v>
      </c>
      <c r="L142" s="9">
        <v>0</v>
      </c>
    </row>
    <row r="143" spans="1:12">
      <c r="A143" t="s">
        <v>10</v>
      </c>
      <c r="B143" t="s">
        <v>11</v>
      </c>
      <c r="C143" t="s">
        <v>35</v>
      </c>
      <c r="D143" t="s">
        <v>38</v>
      </c>
      <c r="E143" t="s">
        <v>68</v>
      </c>
      <c r="F143" s="9">
        <v>0</v>
      </c>
      <c r="G143" s="9">
        <v>15000</v>
      </c>
      <c r="H143" s="9">
        <v>0</v>
      </c>
      <c r="I143" t="s">
        <v>17</v>
      </c>
      <c r="J143" s="9">
        <v>0</v>
      </c>
      <c r="K143" s="9">
        <v>2750</v>
      </c>
      <c r="L143" s="9">
        <v>0</v>
      </c>
    </row>
    <row r="144" spans="1:12">
      <c r="A144" t="s">
        <v>10</v>
      </c>
      <c r="B144" t="s">
        <v>11</v>
      </c>
      <c r="C144" t="s">
        <v>35</v>
      </c>
      <c r="D144" t="s">
        <v>38</v>
      </c>
      <c r="E144" t="s">
        <v>68</v>
      </c>
      <c r="F144" s="9">
        <v>0</v>
      </c>
      <c r="G144" s="9">
        <v>0</v>
      </c>
      <c r="H144" s="9">
        <v>0</v>
      </c>
      <c r="I144" t="s">
        <v>39</v>
      </c>
      <c r="J144" s="9">
        <v>0</v>
      </c>
      <c r="K144" s="9">
        <v>12250</v>
      </c>
      <c r="L144" s="9">
        <v>0</v>
      </c>
    </row>
    <row r="145" spans="1:12">
      <c r="A145" t="s">
        <v>10</v>
      </c>
      <c r="B145" t="s">
        <v>11</v>
      </c>
      <c r="C145" t="s">
        <v>35</v>
      </c>
      <c r="D145" t="s">
        <v>69</v>
      </c>
      <c r="E145" t="s">
        <v>14</v>
      </c>
      <c r="F145" s="9">
        <v>1435000</v>
      </c>
      <c r="G145" s="9">
        <v>1434365.27</v>
      </c>
      <c r="H145" s="9">
        <v>0</v>
      </c>
      <c r="I145" t="s">
        <v>16</v>
      </c>
      <c r="J145" s="9">
        <v>1435000</v>
      </c>
      <c r="K145" s="9">
        <v>1434365.27</v>
      </c>
      <c r="L145" s="9">
        <v>0</v>
      </c>
    </row>
    <row r="146" spans="1:12">
      <c r="A146" t="s">
        <v>10</v>
      </c>
      <c r="B146" t="s">
        <v>11</v>
      </c>
      <c r="C146" t="s">
        <v>35</v>
      </c>
      <c r="D146" t="s">
        <v>69</v>
      </c>
      <c r="E146" t="s">
        <v>19</v>
      </c>
      <c r="F146" s="9">
        <v>223000</v>
      </c>
      <c r="G146" s="9">
        <v>222326.61</v>
      </c>
      <c r="H146" s="9">
        <v>0</v>
      </c>
      <c r="I146" t="s">
        <v>16</v>
      </c>
      <c r="J146" s="9">
        <v>223000</v>
      </c>
      <c r="K146" s="9">
        <v>222326.61</v>
      </c>
      <c r="L146" s="9">
        <v>0</v>
      </c>
    </row>
    <row r="147" spans="1:12">
      <c r="A147" t="s">
        <v>10</v>
      </c>
      <c r="B147" t="s">
        <v>11</v>
      </c>
      <c r="C147" t="s">
        <v>35</v>
      </c>
      <c r="D147" t="s">
        <v>69</v>
      </c>
      <c r="E147" t="s">
        <v>20</v>
      </c>
      <c r="F147" s="9">
        <v>24000</v>
      </c>
      <c r="G147" s="9">
        <v>24384.16</v>
      </c>
      <c r="H147" s="9">
        <v>0</v>
      </c>
      <c r="I147" t="s">
        <v>16</v>
      </c>
      <c r="J147" s="9">
        <v>24000</v>
      </c>
      <c r="K147" s="9">
        <v>24384.16</v>
      </c>
      <c r="L147" s="9">
        <v>0</v>
      </c>
    </row>
    <row r="148" spans="1:12">
      <c r="A148" t="s">
        <v>10</v>
      </c>
      <c r="B148" t="s">
        <v>11</v>
      </c>
      <c r="C148" t="s">
        <v>35</v>
      </c>
      <c r="D148" t="s">
        <v>69</v>
      </c>
      <c r="E148" t="s">
        <v>21</v>
      </c>
      <c r="F148" s="9">
        <v>26000</v>
      </c>
      <c r="G148" s="9">
        <v>32659.91</v>
      </c>
      <c r="H148" s="9">
        <v>0</v>
      </c>
      <c r="I148" t="s">
        <v>16</v>
      </c>
      <c r="J148" s="9">
        <v>26000</v>
      </c>
      <c r="K148" s="9">
        <v>32659.91</v>
      </c>
      <c r="L148" s="9">
        <v>0</v>
      </c>
    </row>
    <row r="149" spans="1:12">
      <c r="A149" t="s">
        <v>10</v>
      </c>
      <c r="B149" t="s">
        <v>11</v>
      </c>
      <c r="C149" t="s">
        <v>35</v>
      </c>
      <c r="D149" t="s">
        <v>69</v>
      </c>
      <c r="E149" t="s">
        <v>23</v>
      </c>
      <c r="F149" s="9">
        <v>35000</v>
      </c>
      <c r="G149" s="9">
        <v>46247.5</v>
      </c>
      <c r="H149" s="9">
        <v>0</v>
      </c>
      <c r="I149" t="s">
        <v>16</v>
      </c>
      <c r="J149" s="9">
        <v>35000</v>
      </c>
      <c r="K149" s="9">
        <v>46247.5</v>
      </c>
      <c r="L149" s="9">
        <v>0</v>
      </c>
    </row>
    <row r="150" spans="1:12">
      <c r="A150" t="s">
        <v>10</v>
      </c>
      <c r="B150" t="s">
        <v>11</v>
      </c>
      <c r="C150" t="s">
        <v>35</v>
      </c>
      <c r="D150" t="s">
        <v>69</v>
      </c>
      <c r="E150" t="s">
        <v>24</v>
      </c>
      <c r="F150" s="9">
        <v>82000</v>
      </c>
      <c r="G150" s="9">
        <v>82935.649999999994</v>
      </c>
      <c r="H150" s="9">
        <v>0</v>
      </c>
      <c r="I150" t="s">
        <v>16</v>
      </c>
      <c r="J150" s="9">
        <v>82000</v>
      </c>
      <c r="K150" s="9">
        <v>82935.649999999994</v>
      </c>
      <c r="L150" s="9">
        <v>0</v>
      </c>
    </row>
    <row r="151" spans="1:12">
      <c r="A151" t="s">
        <v>10</v>
      </c>
      <c r="B151" t="s">
        <v>11</v>
      </c>
      <c r="C151" t="s">
        <v>35</v>
      </c>
      <c r="D151" t="s">
        <v>69</v>
      </c>
      <c r="E151" t="s">
        <v>40</v>
      </c>
      <c r="F151" s="9">
        <v>0</v>
      </c>
      <c r="G151" s="9">
        <v>642.83000000000004</v>
      </c>
      <c r="H151" s="9">
        <v>0</v>
      </c>
      <c r="I151" t="s">
        <v>16</v>
      </c>
      <c r="J151" s="9">
        <v>0</v>
      </c>
      <c r="K151" s="9">
        <v>642.83000000000004</v>
      </c>
      <c r="L151" s="9">
        <v>0</v>
      </c>
    </row>
    <row r="152" spans="1:12">
      <c r="A152" t="s">
        <v>10</v>
      </c>
      <c r="B152" t="s">
        <v>11</v>
      </c>
      <c r="C152" t="s">
        <v>35</v>
      </c>
      <c r="D152" t="s">
        <v>69</v>
      </c>
      <c r="E152" t="s">
        <v>41</v>
      </c>
      <c r="F152" s="9">
        <v>354209</v>
      </c>
      <c r="G152" s="9">
        <v>397719.01</v>
      </c>
      <c r="H152" s="9">
        <v>0</v>
      </c>
      <c r="I152" t="s">
        <v>16</v>
      </c>
      <c r="J152" s="9">
        <v>354209</v>
      </c>
      <c r="K152" s="9">
        <v>397719.01</v>
      </c>
      <c r="L152" s="9">
        <v>0</v>
      </c>
    </row>
    <row r="153" spans="1:12">
      <c r="A153" t="s">
        <v>10</v>
      </c>
      <c r="B153" t="s">
        <v>11</v>
      </c>
      <c r="C153" t="s">
        <v>35</v>
      </c>
      <c r="D153" t="s">
        <v>69</v>
      </c>
      <c r="E153" t="s">
        <v>42</v>
      </c>
      <c r="F153" s="9">
        <v>10000</v>
      </c>
      <c r="G153" s="9">
        <v>7325.63</v>
      </c>
      <c r="H153" s="9">
        <v>0</v>
      </c>
      <c r="I153" t="s">
        <v>16</v>
      </c>
      <c r="J153" s="9">
        <v>10000</v>
      </c>
      <c r="K153" s="9">
        <v>7325.63</v>
      </c>
      <c r="L153" s="9">
        <v>0</v>
      </c>
    </row>
    <row r="154" spans="1:12">
      <c r="A154" t="s">
        <v>10</v>
      </c>
      <c r="B154" t="s">
        <v>11</v>
      </c>
      <c r="C154" t="s">
        <v>35</v>
      </c>
      <c r="D154" t="s">
        <v>69</v>
      </c>
      <c r="E154" t="s">
        <v>43</v>
      </c>
      <c r="F154" s="9">
        <v>6000</v>
      </c>
      <c r="G154" s="9">
        <v>4407.88</v>
      </c>
      <c r="H154" s="9">
        <v>0</v>
      </c>
      <c r="I154" t="s">
        <v>16</v>
      </c>
      <c r="J154" s="9">
        <v>6000</v>
      </c>
      <c r="K154" s="9">
        <v>4407.88</v>
      </c>
      <c r="L154" s="9">
        <v>0</v>
      </c>
    </row>
    <row r="155" spans="1:12">
      <c r="A155" t="s">
        <v>10</v>
      </c>
      <c r="B155" t="s">
        <v>11</v>
      </c>
      <c r="C155" t="s">
        <v>35</v>
      </c>
      <c r="D155" t="s">
        <v>69</v>
      </c>
      <c r="E155" t="s">
        <v>25</v>
      </c>
      <c r="F155" s="9">
        <v>35000</v>
      </c>
      <c r="G155" s="9">
        <v>35198.480000000003</v>
      </c>
      <c r="H155" s="9">
        <v>0</v>
      </c>
      <c r="I155" t="s">
        <v>16</v>
      </c>
      <c r="J155" s="9">
        <v>35000</v>
      </c>
      <c r="K155" s="9">
        <v>35198.480000000003</v>
      </c>
      <c r="L155" s="9">
        <v>0</v>
      </c>
    </row>
    <row r="156" spans="1:12">
      <c r="A156" t="s">
        <v>10</v>
      </c>
      <c r="B156" t="s">
        <v>11</v>
      </c>
      <c r="C156" t="s">
        <v>35</v>
      </c>
      <c r="D156" t="s">
        <v>69</v>
      </c>
      <c r="E156" t="s">
        <v>44</v>
      </c>
      <c r="F156" s="9">
        <v>75000</v>
      </c>
      <c r="G156" s="9">
        <v>18755.009999999998</v>
      </c>
      <c r="H156" s="9">
        <v>0</v>
      </c>
      <c r="I156" t="s">
        <v>16</v>
      </c>
      <c r="J156" s="9">
        <v>75000</v>
      </c>
      <c r="K156" s="9">
        <v>18755.009999999998</v>
      </c>
      <c r="L156" s="9">
        <v>0</v>
      </c>
    </row>
    <row r="157" spans="1:12">
      <c r="A157" t="s">
        <v>10</v>
      </c>
      <c r="B157" t="s">
        <v>11</v>
      </c>
      <c r="C157" t="s">
        <v>35</v>
      </c>
      <c r="D157" t="s">
        <v>69</v>
      </c>
      <c r="E157" t="s">
        <v>45</v>
      </c>
      <c r="F157" s="9">
        <v>60000</v>
      </c>
      <c r="G157" s="9">
        <v>75251.87</v>
      </c>
      <c r="H157" s="9">
        <v>0</v>
      </c>
      <c r="I157" t="s">
        <v>16</v>
      </c>
      <c r="J157" s="9">
        <v>60000</v>
      </c>
      <c r="K157" s="9">
        <v>75251.87</v>
      </c>
      <c r="L157" s="9">
        <v>0</v>
      </c>
    </row>
    <row r="158" spans="1:12">
      <c r="A158" t="s">
        <v>10</v>
      </c>
      <c r="B158" t="s">
        <v>11</v>
      </c>
      <c r="C158" t="s">
        <v>35</v>
      </c>
      <c r="D158" t="s">
        <v>69</v>
      </c>
      <c r="E158" t="s">
        <v>46</v>
      </c>
      <c r="F158" s="9">
        <v>119791</v>
      </c>
      <c r="G158" s="9">
        <v>183354.2</v>
      </c>
      <c r="H158" s="9">
        <v>0</v>
      </c>
      <c r="I158" t="s">
        <v>16</v>
      </c>
      <c r="J158" s="9">
        <v>119791</v>
      </c>
      <c r="K158" s="9">
        <v>183354.2</v>
      </c>
      <c r="L158" s="9">
        <v>0</v>
      </c>
    </row>
    <row r="159" spans="1:12">
      <c r="A159" t="s">
        <v>10</v>
      </c>
      <c r="B159" t="s">
        <v>11</v>
      </c>
      <c r="C159" t="s">
        <v>35</v>
      </c>
      <c r="D159" t="s">
        <v>69</v>
      </c>
      <c r="E159" t="s">
        <v>26</v>
      </c>
      <c r="F159" s="9">
        <v>45000</v>
      </c>
      <c r="G159" s="9">
        <v>52119.5</v>
      </c>
      <c r="H159" s="9">
        <v>0</v>
      </c>
      <c r="I159" t="s">
        <v>16</v>
      </c>
      <c r="J159" s="9">
        <v>45000</v>
      </c>
      <c r="K159" s="9">
        <v>52119.5</v>
      </c>
      <c r="L159" s="9">
        <v>0</v>
      </c>
    </row>
    <row r="160" spans="1:12">
      <c r="A160" t="s">
        <v>10</v>
      </c>
      <c r="B160" t="s">
        <v>11</v>
      </c>
      <c r="C160" t="s">
        <v>35</v>
      </c>
      <c r="D160" t="s">
        <v>69</v>
      </c>
      <c r="E160" t="s">
        <v>27</v>
      </c>
      <c r="F160" s="9">
        <v>500000</v>
      </c>
      <c r="G160" s="9">
        <v>504470.13</v>
      </c>
      <c r="H160" s="9">
        <v>0</v>
      </c>
      <c r="I160" t="s">
        <v>16</v>
      </c>
      <c r="J160" s="9">
        <v>500000</v>
      </c>
      <c r="K160" s="9">
        <v>504470.13</v>
      </c>
      <c r="L160" s="9">
        <v>0</v>
      </c>
    </row>
    <row r="161" spans="1:12">
      <c r="A161" t="s">
        <v>10</v>
      </c>
      <c r="B161" t="s">
        <v>11</v>
      </c>
      <c r="C161" t="s">
        <v>35</v>
      </c>
      <c r="D161" t="s">
        <v>69</v>
      </c>
      <c r="E161" t="s">
        <v>47</v>
      </c>
      <c r="F161" s="9">
        <v>70000</v>
      </c>
      <c r="G161" s="9">
        <v>70204.59</v>
      </c>
      <c r="H161" s="9">
        <v>0</v>
      </c>
      <c r="I161" t="s">
        <v>16</v>
      </c>
      <c r="J161" s="9">
        <v>70000</v>
      </c>
      <c r="K161" s="9">
        <v>70204.59</v>
      </c>
      <c r="L161" s="9">
        <v>0</v>
      </c>
    </row>
    <row r="162" spans="1:12">
      <c r="A162" t="s">
        <v>10</v>
      </c>
      <c r="B162" t="s">
        <v>11</v>
      </c>
      <c r="C162" t="s">
        <v>35</v>
      </c>
      <c r="D162" t="s">
        <v>69</v>
      </c>
      <c r="E162" t="s">
        <v>28</v>
      </c>
      <c r="F162" s="9">
        <v>0</v>
      </c>
      <c r="G162" s="9">
        <v>450</v>
      </c>
      <c r="H162" s="9">
        <v>0</v>
      </c>
      <c r="I162" t="s">
        <v>16</v>
      </c>
      <c r="J162" s="9">
        <v>0</v>
      </c>
      <c r="K162" s="9">
        <v>450</v>
      </c>
      <c r="L162" s="9">
        <v>0</v>
      </c>
    </row>
    <row r="163" spans="1:12">
      <c r="A163" t="s">
        <v>10</v>
      </c>
      <c r="B163" t="s">
        <v>11</v>
      </c>
      <c r="C163" t="s">
        <v>35</v>
      </c>
      <c r="D163" t="s">
        <v>69</v>
      </c>
      <c r="E163" t="s">
        <v>50</v>
      </c>
      <c r="F163" s="9">
        <v>120000</v>
      </c>
      <c r="G163" s="9">
        <v>92747</v>
      </c>
      <c r="H163" s="9">
        <v>0</v>
      </c>
      <c r="I163" t="s">
        <v>16</v>
      </c>
      <c r="J163" s="9">
        <v>120000</v>
      </c>
      <c r="K163" s="9">
        <v>92747</v>
      </c>
      <c r="L163" s="9">
        <v>0</v>
      </c>
    </row>
    <row r="164" spans="1:12">
      <c r="A164" t="s">
        <v>10</v>
      </c>
      <c r="B164" t="s">
        <v>11</v>
      </c>
      <c r="C164" t="s">
        <v>35</v>
      </c>
      <c r="D164" t="s">
        <v>69</v>
      </c>
      <c r="E164" t="s">
        <v>29</v>
      </c>
      <c r="F164" s="9">
        <v>40000</v>
      </c>
      <c r="G164" s="9">
        <v>0</v>
      </c>
      <c r="H164" s="9">
        <v>0</v>
      </c>
      <c r="I164" t="s">
        <v>16</v>
      </c>
      <c r="J164" s="9">
        <v>40000</v>
      </c>
      <c r="K164" s="9">
        <v>0</v>
      </c>
      <c r="L164" s="9">
        <v>0</v>
      </c>
    </row>
    <row r="165" spans="1:12">
      <c r="A165" t="s">
        <v>10</v>
      </c>
      <c r="B165" t="s">
        <v>11</v>
      </c>
      <c r="C165" t="s">
        <v>35</v>
      </c>
      <c r="D165" t="s">
        <v>69</v>
      </c>
      <c r="E165" t="s">
        <v>51</v>
      </c>
      <c r="F165" s="9">
        <v>20000</v>
      </c>
      <c r="G165" s="9">
        <v>9756.5</v>
      </c>
      <c r="H165" s="9">
        <v>0</v>
      </c>
      <c r="I165" t="s">
        <v>16</v>
      </c>
      <c r="J165" s="9">
        <v>20000</v>
      </c>
      <c r="K165" s="9">
        <v>9756.5</v>
      </c>
      <c r="L165" s="9">
        <v>0</v>
      </c>
    </row>
    <row r="166" spans="1:12">
      <c r="A166" t="s">
        <v>10</v>
      </c>
      <c r="B166" t="s">
        <v>11</v>
      </c>
      <c r="C166" t="s">
        <v>35</v>
      </c>
      <c r="D166" t="s">
        <v>69</v>
      </c>
      <c r="E166" t="s">
        <v>30</v>
      </c>
      <c r="F166" s="9">
        <v>0</v>
      </c>
      <c r="G166" s="9">
        <v>362.5</v>
      </c>
      <c r="H166" s="9">
        <v>0</v>
      </c>
      <c r="I166" t="s">
        <v>16</v>
      </c>
      <c r="J166" s="9">
        <v>0</v>
      </c>
      <c r="K166" s="9">
        <v>362.5</v>
      </c>
      <c r="L166" s="9">
        <v>0</v>
      </c>
    </row>
    <row r="167" spans="1:12">
      <c r="A167" t="s">
        <v>10</v>
      </c>
      <c r="B167" t="s">
        <v>11</v>
      </c>
      <c r="C167" t="s">
        <v>35</v>
      </c>
      <c r="D167" t="s">
        <v>69</v>
      </c>
      <c r="E167" t="s">
        <v>52</v>
      </c>
      <c r="F167" s="9">
        <v>100000</v>
      </c>
      <c r="G167" s="9">
        <v>97993.5</v>
      </c>
      <c r="H167" s="9">
        <v>0</v>
      </c>
      <c r="I167" t="s">
        <v>16</v>
      </c>
      <c r="J167" s="9">
        <v>100000</v>
      </c>
      <c r="K167" s="9">
        <v>97993.5</v>
      </c>
      <c r="L167" s="9">
        <v>0</v>
      </c>
    </row>
    <row r="168" spans="1:12">
      <c r="A168" t="s">
        <v>10</v>
      </c>
      <c r="B168" t="s">
        <v>11</v>
      </c>
      <c r="C168" t="s">
        <v>35</v>
      </c>
      <c r="D168" t="s">
        <v>69</v>
      </c>
      <c r="E168" t="s">
        <v>53</v>
      </c>
      <c r="F168" s="9">
        <v>20000</v>
      </c>
      <c r="G168" s="9">
        <v>16903.27</v>
      </c>
      <c r="H168" s="9">
        <v>0</v>
      </c>
      <c r="I168" t="s">
        <v>16</v>
      </c>
      <c r="J168" s="9">
        <v>20000</v>
      </c>
      <c r="K168" s="9">
        <v>16903.27</v>
      </c>
      <c r="L168" s="9">
        <v>0</v>
      </c>
    </row>
    <row r="169" spans="1:12">
      <c r="A169" t="s">
        <v>10</v>
      </c>
      <c r="B169" t="s">
        <v>70</v>
      </c>
      <c r="C169" t="s">
        <v>71</v>
      </c>
      <c r="D169" t="s">
        <v>72</v>
      </c>
      <c r="E169" t="s">
        <v>19</v>
      </c>
      <c r="F169" s="9">
        <v>0</v>
      </c>
      <c r="G169" s="9">
        <v>137.27000000000001</v>
      </c>
      <c r="H169" s="9">
        <v>0</v>
      </c>
      <c r="I169" t="s">
        <v>39</v>
      </c>
      <c r="J169" s="9">
        <v>0</v>
      </c>
      <c r="K169" s="9">
        <v>137.27000000000001</v>
      </c>
      <c r="L169" s="9">
        <v>0</v>
      </c>
    </row>
    <row r="170" spans="1:12">
      <c r="A170" t="s">
        <v>10</v>
      </c>
      <c r="B170" t="s">
        <v>70</v>
      </c>
      <c r="C170" t="s">
        <v>71</v>
      </c>
      <c r="D170" t="s">
        <v>72</v>
      </c>
      <c r="E170" t="s">
        <v>21</v>
      </c>
      <c r="F170" s="9">
        <v>60342</v>
      </c>
      <c r="G170" s="9">
        <v>69747.48</v>
      </c>
      <c r="H170" s="9">
        <v>0</v>
      </c>
      <c r="I170" t="s">
        <v>17</v>
      </c>
      <c r="J170" s="9">
        <v>0</v>
      </c>
      <c r="K170" s="9">
        <v>0</v>
      </c>
      <c r="L170" s="9">
        <v>0</v>
      </c>
    </row>
    <row r="171" spans="1:12">
      <c r="A171" t="s">
        <v>10</v>
      </c>
      <c r="B171" t="s">
        <v>70</v>
      </c>
      <c r="C171" t="s">
        <v>71</v>
      </c>
      <c r="D171" t="s">
        <v>72</v>
      </c>
      <c r="E171" t="s">
        <v>21</v>
      </c>
      <c r="F171" s="9">
        <v>0</v>
      </c>
      <c r="G171" s="9">
        <v>0</v>
      </c>
      <c r="H171" s="9">
        <v>0</v>
      </c>
      <c r="I171" t="s">
        <v>39</v>
      </c>
      <c r="J171" s="9">
        <v>42000</v>
      </c>
      <c r="K171" s="9">
        <v>41748.839999999997</v>
      </c>
      <c r="L171" s="9">
        <v>0</v>
      </c>
    </row>
    <row r="172" spans="1:12">
      <c r="A172" t="s">
        <v>10</v>
      </c>
      <c r="B172" t="s">
        <v>70</v>
      </c>
      <c r="C172" t="s">
        <v>71</v>
      </c>
      <c r="D172" t="s">
        <v>72</v>
      </c>
      <c r="E172" t="s">
        <v>21</v>
      </c>
      <c r="F172" s="9">
        <v>0</v>
      </c>
      <c r="G172" s="9">
        <v>0</v>
      </c>
      <c r="H172" s="9">
        <v>0</v>
      </c>
      <c r="I172" t="s">
        <v>16</v>
      </c>
      <c r="J172" s="9">
        <v>18342</v>
      </c>
      <c r="K172" s="9">
        <v>27998.639999999999</v>
      </c>
      <c r="L172" s="9">
        <v>0</v>
      </c>
    </row>
    <row r="173" spans="1:12">
      <c r="A173" t="s">
        <v>10</v>
      </c>
      <c r="B173" t="s">
        <v>70</v>
      </c>
      <c r="C173" t="s">
        <v>71</v>
      </c>
      <c r="D173" t="s">
        <v>72</v>
      </c>
      <c r="E173" t="s">
        <v>23</v>
      </c>
      <c r="F173" s="9">
        <v>19359</v>
      </c>
      <c r="G173" s="9">
        <v>22492.11</v>
      </c>
      <c r="H173" s="9">
        <v>0</v>
      </c>
      <c r="I173" t="s">
        <v>39</v>
      </c>
      <c r="J173" s="9">
        <v>4000</v>
      </c>
      <c r="K173" s="9">
        <v>3000</v>
      </c>
      <c r="L173" s="9">
        <v>0</v>
      </c>
    </row>
    <row r="174" spans="1:12">
      <c r="A174" t="s">
        <v>10</v>
      </c>
      <c r="B174" t="s">
        <v>70</v>
      </c>
      <c r="C174" t="s">
        <v>71</v>
      </c>
      <c r="D174" t="s">
        <v>72</v>
      </c>
      <c r="E174" t="s">
        <v>23</v>
      </c>
      <c r="F174" s="9">
        <v>0</v>
      </c>
      <c r="G174" s="9">
        <v>0</v>
      </c>
      <c r="H174" s="9">
        <v>0</v>
      </c>
      <c r="I174" t="s">
        <v>16</v>
      </c>
      <c r="J174" s="9">
        <v>15359</v>
      </c>
      <c r="K174" s="9">
        <v>19492.11</v>
      </c>
      <c r="L174" s="9">
        <v>0</v>
      </c>
    </row>
    <row r="175" spans="1:12">
      <c r="A175" t="s">
        <v>10</v>
      </c>
      <c r="B175" t="s">
        <v>70</v>
      </c>
      <c r="C175" t="s">
        <v>71</v>
      </c>
      <c r="D175" t="s">
        <v>72</v>
      </c>
      <c r="E175" t="s">
        <v>24</v>
      </c>
      <c r="F175" s="9">
        <v>2403</v>
      </c>
      <c r="G175" s="9">
        <v>2116.54</v>
      </c>
      <c r="H175" s="9">
        <v>0</v>
      </c>
      <c r="I175" t="s">
        <v>16</v>
      </c>
      <c r="J175" s="9">
        <v>403</v>
      </c>
      <c r="K175" s="9">
        <v>403.86</v>
      </c>
      <c r="L175" s="9">
        <v>0</v>
      </c>
    </row>
    <row r="176" spans="1:12">
      <c r="A176" t="s">
        <v>10</v>
      </c>
      <c r="B176" t="s">
        <v>70</v>
      </c>
      <c r="C176" t="s">
        <v>71</v>
      </c>
      <c r="D176" t="s">
        <v>72</v>
      </c>
      <c r="E176" t="s">
        <v>24</v>
      </c>
      <c r="F176" s="9">
        <v>0</v>
      </c>
      <c r="G176" s="9">
        <v>0</v>
      </c>
      <c r="H176" s="9">
        <v>0</v>
      </c>
      <c r="I176" t="s">
        <v>39</v>
      </c>
      <c r="J176" s="9">
        <v>2000</v>
      </c>
      <c r="K176" s="9">
        <v>1712.68</v>
      </c>
      <c r="L176" s="9">
        <v>0</v>
      </c>
    </row>
    <row r="177" spans="1:12">
      <c r="A177" t="s">
        <v>10</v>
      </c>
      <c r="B177" t="s">
        <v>70</v>
      </c>
      <c r="C177" t="s">
        <v>71</v>
      </c>
      <c r="D177" t="s">
        <v>72</v>
      </c>
      <c r="E177" t="s">
        <v>45</v>
      </c>
      <c r="F177" s="9">
        <v>0</v>
      </c>
      <c r="G177" s="9">
        <v>18750</v>
      </c>
      <c r="H177" s="9">
        <v>0</v>
      </c>
      <c r="I177" t="s">
        <v>39</v>
      </c>
      <c r="J177" s="9">
        <v>0</v>
      </c>
      <c r="K177" s="9">
        <v>18750</v>
      </c>
      <c r="L177" s="9">
        <v>0</v>
      </c>
    </row>
    <row r="178" spans="1:12">
      <c r="A178" t="s">
        <v>10</v>
      </c>
      <c r="B178" t="s">
        <v>70</v>
      </c>
      <c r="C178" t="s">
        <v>71</v>
      </c>
      <c r="D178" t="s">
        <v>72</v>
      </c>
      <c r="E178" t="s">
        <v>26</v>
      </c>
      <c r="F178" s="9">
        <v>2548</v>
      </c>
      <c r="G178" s="9">
        <v>2548</v>
      </c>
      <c r="H178" s="9">
        <v>0</v>
      </c>
      <c r="I178" t="s">
        <v>16</v>
      </c>
      <c r="J178" s="9">
        <v>2548</v>
      </c>
      <c r="K178" s="9">
        <v>2548</v>
      </c>
      <c r="L178" s="9">
        <v>0</v>
      </c>
    </row>
    <row r="179" spans="1:12">
      <c r="A179" t="s">
        <v>10</v>
      </c>
      <c r="B179" t="s">
        <v>70</v>
      </c>
      <c r="C179" t="s">
        <v>71</v>
      </c>
      <c r="D179" t="s">
        <v>72</v>
      </c>
      <c r="E179" t="s">
        <v>27</v>
      </c>
      <c r="F179" s="9">
        <v>20476</v>
      </c>
      <c r="G179" s="9">
        <v>23564.49</v>
      </c>
      <c r="H179" s="9">
        <v>0</v>
      </c>
      <c r="I179" t="s">
        <v>16</v>
      </c>
      <c r="J179" s="9">
        <v>7476</v>
      </c>
      <c r="K179" s="9">
        <v>10686.68</v>
      </c>
      <c r="L179" s="9">
        <v>0</v>
      </c>
    </row>
    <row r="180" spans="1:12">
      <c r="A180" t="s">
        <v>10</v>
      </c>
      <c r="B180" t="s">
        <v>70</v>
      </c>
      <c r="C180" t="s">
        <v>71</v>
      </c>
      <c r="D180" t="s">
        <v>72</v>
      </c>
      <c r="E180" t="s">
        <v>27</v>
      </c>
      <c r="F180" s="9">
        <v>0</v>
      </c>
      <c r="G180" s="9">
        <v>0</v>
      </c>
      <c r="H180" s="9">
        <v>0</v>
      </c>
      <c r="I180" t="s">
        <v>17</v>
      </c>
      <c r="J180" s="9">
        <v>10000</v>
      </c>
      <c r="K180" s="9">
        <v>10000</v>
      </c>
      <c r="L180" s="9">
        <v>0</v>
      </c>
    </row>
    <row r="181" spans="1:12">
      <c r="A181" t="s">
        <v>10</v>
      </c>
      <c r="B181" t="s">
        <v>70</v>
      </c>
      <c r="C181" t="s">
        <v>71</v>
      </c>
      <c r="D181" t="s">
        <v>72</v>
      </c>
      <c r="E181" t="s">
        <v>27</v>
      </c>
      <c r="F181" s="9">
        <v>0</v>
      </c>
      <c r="G181" s="9">
        <v>0</v>
      </c>
      <c r="H181" s="9">
        <v>0</v>
      </c>
      <c r="I181" t="s">
        <v>39</v>
      </c>
      <c r="J181" s="9">
        <v>3000</v>
      </c>
      <c r="K181" s="9">
        <v>2877.81</v>
      </c>
      <c r="L181" s="9">
        <v>0</v>
      </c>
    </row>
    <row r="182" spans="1:12">
      <c r="A182" t="s">
        <v>10</v>
      </c>
      <c r="B182" t="s">
        <v>70</v>
      </c>
      <c r="C182" t="s">
        <v>71</v>
      </c>
      <c r="D182" t="s">
        <v>72</v>
      </c>
      <c r="E182" t="s">
        <v>28</v>
      </c>
      <c r="F182" s="9">
        <v>28412</v>
      </c>
      <c r="G182" s="9">
        <v>9412.5</v>
      </c>
      <c r="H182" s="9">
        <v>0</v>
      </c>
      <c r="I182" t="s">
        <v>16</v>
      </c>
      <c r="J182" s="9">
        <v>9412</v>
      </c>
      <c r="K182" s="9">
        <v>9412.5</v>
      </c>
      <c r="L182" s="9">
        <v>0</v>
      </c>
    </row>
    <row r="183" spans="1:12">
      <c r="A183" t="s">
        <v>10</v>
      </c>
      <c r="B183" t="s">
        <v>70</v>
      </c>
      <c r="C183" t="s">
        <v>71</v>
      </c>
      <c r="D183" t="s">
        <v>72</v>
      </c>
      <c r="E183" t="s">
        <v>28</v>
      </c>
      <c r="F183" s="9">
        <v>0</v>
      </c>
      <c r="G183" s="9">
        <v>0</v>
      </c>
      <c r="H183" s="9">
        <v>0</v>
      </c>
      <c r="I183" t="s">
        <v>39</v>
      </c>
      <c r="J183" s="9">
        <v>19000</v>
      </c>
      <c r="K183" s="9">
        <v>0</v>
      </c>
      <c r="L183" s="9">
        <v>0</v>
      </c>
    </row>
    <row r="184" spans="1:12">
      <c r="A184" t="s">
        <v>10</v>
      </c>
      <c r="B184" t="s">
        <v>70</v>
      </c>
      <c r="C184" t="s">
        <v>71</v>
      </c>
      <c r="D184" t="s">
        <v>72</v>
      </c>
      <c r="E184" t="s">
        <v>50</v>
      </c>
      <c r="F184" s="9">
        <v>0</v>
      </c>
      <c r="G184" s="9">
        <v>190</v>
      </c>
      <c r="H184" s="9">
        <v>0</v>
      </c>
      <c r="I184" t="s">
        <v>39</v>
      </c>
      <c r="J184" s="9">
        <v>0</v>
      </c>
      <c r="K184" s="9">
        <v>190</v>
      </c>
      <c r="L184" s="9">
        <v>0</v>
      </c>
    </row>
    <row r="185" spans="1:12">
      <c r="A185" t="s">
        <v>10</v>
      </c>
      <c r="B185" t="s">
        <v>70</v>
      </c>
      <c r="C185" t="s">
        <v>71</v>
      </c>
      <c r="D185" t="s">
        <v>72</v>
      </c>
      <c r="E185" t="s">
        <v>29</v>
      </c>
      <c r="F185" s="9">
        <v>1500</v>
      </c>
      <c r="G185" s="9">
        <v>255</v>
      </c>
      <c r="H185" s="9">
        <v>0</v>
      </c>
      <c r="I185" t="s">
        <v>39</v>
      </c>
      <c r="J185" s="9">
        <v>1500</v>
      </c>
      <c r="K185" s="9">
        <v>255</v>
      </c>
      <c r="L185" s="9">
        <v>0</v>
      </c>
    </row>
    <row r="186" spans="1:12">
      <c r="A186" t="s">
        <v>10</v>
      </c>
      <c r="B186" t="s">
        <v>70</v>
      </c>
      <c r="C186" t="s">
        <v>71</v>
      </c>
      <c r="D186" t="s">
        <v>72</v>
      </c>
      <c r="E186" t="s">
        <v>51</v>
      </c>
      <c r="F186" s="9">
        <v>1000</v>
      </c>
      <c r="G186" s="9">
        <v>347.54</v>
      </c>
      <c r="H186" s="9">
        <v>0</v>
      </c>
      <c r="I186" t="s">
        <v>39</v>
      </c>
      <c r="J186" s="9">
        <v>1000</v>
      </c>
      <c r="K186" s="9">
        <v>347.54</v>
      </c>
      <c r="L186" s="9">
        <v>0</v>
      </c>
    </row>
    <row r="187" spans="1:12">
      <c r="A187" t="s">
        <v>10</v>
      </c>
      <c r="B187" t="s">
        <v>70</v>
      </c>
      <c r="C187" t="s">
        <v>71</v>
      </c>
      <c r="D187" t="s">
        <v>72</v>
      </c>
      <c r="E187" t="s">
        <v>53</v>
      </c>
      <c r="F187" s="9">
        <v>130</v>
      </c>
      <c r="G187" s="9">
        <v>130</v>
      </c>
      <c r="H187" s="9">
        <v>0</v>
      </c>
      <c r="I187" t="s">
        <v>16</v>
      </c>
      <c r="J187" s="9">
        <v>130</v>
      </c>
      <c r="K187" s="9">
        <v>130</v>
      </c>
      <c r="L187" s="9">
        <v>0</v>
      </c>
    </row>
    <row r="188" spans="1:12">
      <c r="A188" t="s">
        <v>10</v>
      </c>
      <c r="B188" t="s">
        <v>70</v>
      </c>
      <c r="C188" t="s">
        <v>71</v>
      </c>
      <c r="D188" t="s">
        <v>72</v>
      </c>
      <c r="E188" t="s">
        <v>31</v>
      </c>
      <c r="F188" s="9">
        <v>0</v>
      </c>
      <c r="G188" s="9">
        <v>4.1500000000000004</v>
      </c>
      <c r="H188" s="9">
        <v>0</v>
      </c>
      <c r="I188" t="s">
        <v>39</v>
      </c>
      <c r="J188" s="9">
        <v>0</v>
      </c>
      <c r="K188" s="9">
        <v>4.1500000000000004</v>
      </c>
      <c r="L188" s="9">
        <v>0</v>
      </c>
    </row>
    <row r="189" spans="1:12">
      <c r="A189" t="s">
        <v>10</v>
      </c>
      <c r="B189" t="s">
        <v>70</v>
      </c>
      <c r="C189" t="s">
        <v>71</v>
      </c>
      <c r="D189" t="s">
        <v>72</v>
      </c>
      <c r="E189" t="s">
        <v>34</v>
      </c>
      <c r="F189" s="9">
        <v>62121</v>
      </c>
      <c r="G189" s="9">
        <v>118316.91</v>
      </c>
      <c r="H189" s="9">
        <v>0</v>
      </c>
      <c r="I189" t="s">
        <v>16</v>
      </c>
      <c r="J189" s="9">
        <v>37121</v>
      </c>
      <c r="K189" s="9">
        <v>79486.16</v>
      </c>
      <c r="L189" s="9">
        <v>0</v>
      </c>
    </row>
    <row r="190" spans="1:12">
      <c r="A190" t="s">
        <v>10</v>
      </c>
      <c r="B190" t="s">
        <v>70</v>
      </c>
      <c r="C190" t="s">
        <v>71</v>
      </c>
      <c r="D190" t="s">
        <v>72</v>
      </c>
      <c r="E190" t="s">
        <v>34</v>
      </c>
      <c r="F190" s="9">
        <v>0</v>
      </c>
      <c r="G190" s="9">
        <v>0</v>
      </c>
      <c r="H190" s="9">
        <v>0</v>
      </c>
      <c r="I190" t="s">
        <v>39</v>
      </c>
      <c r="J190" s="9">
        <v>25000</v>
      </c>
      <c r="K190" s="9">
        <v>38830.75</v>
      </c>
      <c r="L190" s="9">
        <v>0</v>
      </c>
    </row>
    <row r="191" spans="1:12">
      <c r="A191" t="s">
        <v>10</v>
      </c>
      <c r="B191" t="s">
        <v>70</v>
      </c>
      <c r="C191" t="s">
        <v>71</v>
      </c>
      <c r="D191" t="s">
        <v>72</v>
      </c>
      <c r="E191" t="s">
        <v>65</v>
      </c>
      <c r="F191" s="9">
        <v>89209</v>
      </c>
      <c r="G191" s="9">
        <v>0</v>
      </c>
      <c r="H191" s="9">
        <v>0</v>
      </c>
      <c r="I191" t="s">
        <v>16</v>
      </c>
      <c r="J191" s="9">
        <v>89209</v>
      </c>
      <c r="K191" s="9">
        <v>0</v>
      </c>
      <c r="L191" s="9">
        <v>0</v>
      </c>
    </row>
    <row r="192" spans="1:12">
      <c r="A192" t="s">
        <v>10</v>
      </c>
      <c r="B192" t="s">
        <v>70</v>
      </c>
      <c r="C192" t="s">
        <v>71</v>
      </c>
      <c r="D192" t="s">
        <v>72</v>
      </c>
      <c r="E192" t="s">
        <v>67</v>
      </c>
      <c r="F192" s="9">
        <v>1500</v>
      </c>
      <c r="G192" s="9">
        <v>0</v>
      </c>
      <c r="H192" s="9">
        <v>0</v>
      </c>
      <c r="I192" t="s">
        <v>39</v>
      </c>
      <c r="J192" s="9">
        <v>1500</v>
      </c>
      <c r="K192" s="9">
        <v>0</v>
      </c>
      <c r="L192" s="9">
        <v>0</v>
      </c>
    </row>
    <row r="193" spans="1:12">
      <c r="A193" t="s">
        <v>10</v>
      </c>
      <c r="B193" t="s">
        <v>70</v>
      </c>
      <c r="C193" t="s">
        <v>71</v>
      </c>
      <c r="D193" t="s">
        <v>73</v>
      </c>
      <c r="E193" t="s">
        <v>14</v>
      </c>
      <c r="F193" s="9">
        <v>18000</v>
      </c>
      <c r="G193" s="9">
        <v>17954.89</v>
      </c>
      <c r="H193" s="9">
        <v>0</v>
      </c>
      <c r="I193" t="s">
        <v>17</v>
      </c>
      <c r="J193" s="9">
        <v>18000</v>
      </c>
      <c r="K193" s="9">
        <v>14912.57</v>
      </c>
      <c r="L193" s="9">
        <v>0</v>
      </c>
    </row>
    <row r="194" spans="1:12">
      <c r="A194" t="s">
        <v>10</v>
      </c>
      <c r="B194" t="s">
        <v>70</v>
      </c>
      <c r="C194" t="s">
        <v>71</v>
      </c>
      <c r="D194" t="s">
        <v>73</v>
      </c>
      <c r="E194" t="s">
        <v>14</v>
      </c>
      <c r="F194" s="9">
        <v>0</v>
      </c>
      <c r="G194" s="9">
        <v>0</v>
      </c>
      <c r="H194" s="9">
        <v>0</v>
      </c>
      <c r="I194" t="s">
        <v>33</v>
      </c>
      <c r="J194" s="9">
        <v>0</v>
      </c>
      <c r="K194" s="9">
        <v>3042.32</v>
      </c>
      <c r="L194" s="9">
        <v>0</v>
      </c>
    </row>
    <row r="195" spans="1:12">
      <c r="A195" t="s">
        <v>10</v>
      </c>
      <c r="B195" t="s">
        <v>70</v>
      </c>
      <c r="C195" t="s">
        <v>71</v>
      </c>
      <c r="D195" t="s">
        <v>73</v>
      </c>
      <c r="E195" t="s">
        <v>19</v>
      </c>
      <c r="F195" s="9">
        <v>2750</v>
      </c>
      <c r="G195" s="9">
        <v>2783</v>
      </c>
      <c r="H195" s="9">
        <v>0</v>
      </c>
      <c r="I195" t="s">
        <v>17</v>
      </c>
      <c r="J195" s="9">
        <v>2750</v>
      </c>
      <c r="K195" s="9">
        <v>2783</v>
      </c>
      <c r="L195" s="9">
        <v>0</v>
      </c>
    </row>
    <row r="196" spans="1:12">
      <c r="A196" t="s">
        <v>10</v>
      </c>
      <c r="B196" t="s">
        <v>70</v>
      </c>
      <c r="C196" t="s">
        <v>71</v>
      </c>
      <c r="D196" t="s">
        <v>73</v>
      </c>
      <c r="E196" t="s">
        <v>20</v>
      </c>
      <c r="F196" s="9">
        <v>300</v>
      </c>
      <c r="G196" s="9">
        <v>305.26</v>
      </c>
      <c r="H196" s="9">
        <v>0</v>
      </c>
      <c r="I196" t="s">
        <v>17</v>
      </c>
      <c r="J196" s="9">
        <v>300</v>
      </c>
      <c r="K196" s="9">
        <v>305.26</v>
      </c>
      <c r="L196" s="9">
        <v>0</v>
      </c>
    </row>
    <row r="197" spans="1:12">
      <c r="A197" t="s">
        <v>10</v>
      </c>
      <c r="B197" t="s">
        <v>70</v>
      </c>
      <c r="C197" t="s">
        <v>71</v>
      </c>
      <c r="D197" t="s">
        <v>73</v>
      </c>
      <c r="E197" t="s">
        <v>27</v>
      </c>
      <c r="F197" s="9">
        <v>14000</v>
      </c>
      <c r="G197" s="9">
        <v>28312.21</v>
      </c>
      <c r="H197" s="9">
        <v>0</v>
      </c>
      <c r="I197" t="s">
        <v>17</v>
      </c>
      <c r="J197" s="9">
        <v>3591</v>
      </c>
      <c r="K197" s="9">
        <v>0</v>
      </c>
      <c r="L197" s="9">
        <v>0</v>
      </c>
    </row>
    <row r="198" spans="1:12">
      <c r="A198" t="s">
        <v>10</v>
      </c>
      <c r="B198" t="s">
        <v>70</v>
      </c>
      <c r="C198" t="s">
        <v>71</v>
      </c>
      <c r="D198" t="s">
        <v>73</v>
      </c>
      <c r="E198" t="s">
        <v>27</v>
      </c>
      <c r="F198" s="9">
        <v>0</v>
      </c>
      <c r="G198" s="9">
        <v>0</v>
      </c>
      <c r="H198" s="9">
        <v>0</v>
      </c>
      <c r="I198" t="s">
        <v>33</v>
      </c>
      <c r="J198" s="9">
        <v>10409</v>
      </c>
      <c r="K198" s="9">
        <v>28312.21</v>
      </c>
      <c r="L198" s="9">
        <v>0</v>
      </c>
    </row>
    <row r="199" spans="1:12">
      <c r="A199" t="s">
        <v>10</v>
      </c>
      <c r="B199" t="s">
        <v>70</v>
      </c>
      <c r="C199" t="s">
        <v>71</v>
      </c>
      <c r="D199" t="s">
        <v>73</v>
      </c>
      <c r="E199" t="s">
        <v>28</v>
      </c>
      <c r="F199" s="9">
        <v>21000</v>
      </c>
      <c r="G199" s="9">
        <v>21025</v>
      </c>
      <c r="H199" s="9">
        <v>0</v>
      </c>
      <c r="I199" t="s">
        <v>33</v>
      </c>
      <c r="J199" s="9">
        <v>21000</v>
      </c>
      <c r="K199" s="9">
        <v>0</v>
      </c>
      <c r="L199" s="9">
        <v>0</v>
      </c>
    </row>
    <row r="200" spans="1:12">
      <c r="A200" t="s">
        <v>10</v>
      </c>
      <c r="B200" t="s">
        <v>70</v>
      </c>
      <c r="C200" t="s">
        <v>71</v>
      </c>
      <c r="D200" t="s">
        <v>73</v>
      </c>
      <c r="E200" t="s">
        <v>28</v>
      </c>
      <c r="F200" s="9">
        <v>0</v>
      </c>
      <c r="G200" s="9">
        <v>0</v>
      </c>
      <c r="H200" s="9">
        <v>0</v>
      </c>
      <c r="I200" t="s">
        <v>17</v>
      </c>
      <c r="J200" s="9">
        <v>0</v>
      </c>
      <c r="K200" s="9">
        <v>21025</v>
      </c>
      <c r="L200" s="9">
        <v>0</v>
      </c>
    </row>
    <row r="201" spans="1:12">
      <c r="A201" t="s">
        <v>10</v>
      </c>
      <c r="B201" t="s">
        <v>70</v>
      </c>
      <c r="C201" t="s">
        <v>71</v>
      </c>
      <c r="D201" t="s">
        <v>74</v>
      </c>
      <c r="E201" t="s">
        <v>26</v>
      </c>
      <c r="F201" s="9">
        <v>0</v>
      </c>
      <c r="G201" s="9">
        <v>10900</v>
      </c>
      <c r="H201" s="9">
        <v>0</v>
      </c>
      <c r="I201" t="s">
        <v>17</v>
      </c>
      <c r="J201" s="9">
        <v>0</v>
      </c>
      <c r="K201" s="9">
        <v>10900</v>
      </c>
      <c r="L201" s="9">
        <v>0</v>
      </c>
    </row>
    <row r="202" spans="1:12">
      <c r="A202" t="s">
        <v>10</v>
      </c>
      <c r="B202" t="s">
        <v>70</v>
      </c>
      <c r="C202" t="s">
        <v>71</v>
      </c>
      <c r="D202" t="s">
        <v>74</v>
      </c>
      <c r="E202" t="s">
        <v>27</v>
      </c>
      <c r="F202" s="9">
        <v>0</v>
      </c>
      <c r="G202" s="9">
        <v>785.81</v>
      </c>
      <c r="H202" s="9">
        <v>0</v>
      </c>
      <c r="I202" t="s">
        <v>17</v>
      </c>
      <c r="J202" s="9">
        <v>0</v>
      </c>
      <c r="K202" s="9">
        <v>785.81</v>
      </c>
      <c r="L202" s="9">
        <v>0</v>
      </c>
    </row>
    <row r="203" spans="1:12">
      <c r="A203" t="s">
        <v>10</v>
      </c>
      <c r="B203" t="s">
        <v>70</v>
      </c>
      <c r="C203" t="s">
        <v>71</v>
      </c>
      <c r="D203" t="s">
        <v>74</v>
      </c>
      <c r="E203" t="s">
        <v>49</v>
      </c>
      <c r="F203" s="9">
        <v>0</v>
      </c>
      <c r="G203" s="9">
        <v>13999.11</v>
      </c>
      <c r="H203" s="9">
        <v>0</v>
      </c>
      <c r="I203" t="s">
        <v>17</v>
      </c>
      <c r="J203" s="9">
        <v>0</v>
      </c>
      <c r="K203" s="9">
        <v>13999.11</v>
      </c>
      <c r="L203" s="9">
        <v>0</v>
      </c>
    </row>
    <row r="204" spans="1:12">
      <c r="A204" t="s">
        <v>10</v>
      </c>
      <c r="B204" t="s">
        <v>70</v>
      </c>
      <c r="C204" t="s">
        <v>71</v>
      </c>
      <c r="D204" t="s">
        <v>74</v>
      </c>
      <c r="E204" t="s">
        <v>29</v>
      </c>
      <c r="F204" s="9">
        <v>0</v>
      </c>
      <c r="G204" s="9">
        <v>127746.4</v>
      </c>
      <c r="H204" s="9">
        <v>0</v>
      </c>
      <c r="I204" t="s">
        <v>17</v>
      </c>
      <c r="J204" s="9">
        <v>0</v>
      </c>
      <c r="K204" s="9">
        <v>127746.4</v>
      </c>
      <c r="L204" s="9">
        <v>0</v>
      </c>
    </row>
    <row r="205" spans="1:12">
      <c r="A205" t="s">
        <v>10</v>
      </c>
      <c r="B205" t="s">
        <v>70</v>
      </c>
      <c r="C205" t="s">
        <v>71</v>
      </c>
      <c r="D205" t="s">
        <v>74</v>
      </c>
      <c r="E205" t="s">
        <v>31</v>
      </c>
      <c r="F205" s="9">
        <v>0</v>
      </c>
      <c r="G205" s="9">
        <v>5.39</v>
      </c>
      <c r="H205" s="9">
        <v>0</v>
      </c>
      <c r="I205" t="s">
        <v>17</v>
      </c>
      <c r="J205" s="9">
        <v>0</v>
      </c>
      <c r="K205" s="9">
        <v>5.39</v>
      </c>
      <c r="L205" s="9">
        <v>0</v>
      </c>
    </row>
    <row r="206" spans="1:12">
      <c r="A206" t="s">
        <v>10</v>
      </c>
      <c r="B206" t="s">
        <v>70</v>
      </c>
      <c r="C206" t="s">
        <v>71</v>
      </c>
      <c r="D206" t="s">
        <v>74</v>
      </c>
      <c r="E206" t="s">
        <v>57</v>
      </c>
      <c r="F206" s="9">
        <v>0</v>
      </c>
      <c r="G206" s="9">
        <v>50000</v>
      </c>
      <c r="H206" s="9">
        <v>0</v>
      </c>
      <c r="I206" t="s">
        <v>17</v>
      </c>
      <c r="J206" s="9">
        <v>0</v>
      </c>
      <c r="K206" s="9">
        <v>50000</v>
      </c>
      <c r="L206" s="9">
        <v>0</v>
      </c>
    </row>
    <row r="207" spans="1:12">
      <c r="A207" t="s">
        <v>10</v>
      </c>
      <c r="B207" t="s">
        <v>70</v>
      </c>
      <c r="C207" t="s">
        <v>71</v>
      </c>
      <c r="D207" t="s">
        <v>75</v>
      </c>
      <c r="E207" t="s">
        <v>14</v>
      </c>
      <c r="F207" s="9">
        <v>6500</v>
      </c>
      <c r="G207" s="9">
        <v>0</v>
      </c>
      <c r="H207" s="9">
        <v>0</v>
      </c>
      <c r="I207" t="s">
        <v>33</v>
      </c>
      <c r="J207" s="9">
        <v>6500</v>
      </c>
      <c r="K207" s="9">
        <v>0</v>
      </c>
      <c r="L207" s="9">
        <v>0</v>
      </c>
    </row>
    <row r="208" spans="1:12">
      <c r="A208" t="s">
        <v>10</v>
      </c>
      <c r="B208" t="s">
        <v>70</v>
      </c>
      <c r="C208" t="s">
        <v>71</v>
      </c>
      <c r="D208" t="s">
        <v>75</v>
      </c>
      <c r="E208" t="s">
        <v>19</v>
      </c>
      <c r="F208" s="9">
        <v>1000</v>
      </c>
      <c r="G208" s="9">
        <v>0</v>
      </c>
      <c r="H208" s="9">
        <v>0</v>
      </c>
      <c r="I208" t="s">
        <v>33</v>
      </c>
      <c r="J208" s="9">
        <v>1000</v>
      </c>
      <c r="K208" s="9">
        <v>0</v>
      </c>
      <c r="L208" s="9">
        <v>0</v>
      </c>
    </row>
    <row r="209" spans="1:12">
      <c r="A209" t="s">
        <v>10</v>
      </c>
      <c r="B209" t="s">
        <v>70</v>
      </c>
      <c r="C209" t="s">
        <v>71</v>
      </c>
      <c r="D209" t="s">
        <v>75</v>
      </c>
      <c r="E209" t="s">
        <v>27</v>
      </c>
      <c r="F209" s="9">
        <v>17500</v>
      </c>
      <c r="G209" s="9">
        <v>15683.73</v>
      </c>
      <c r="H209" s="9">
        <v>0</v>
      </c>
      <c r="I209" t="s">
        <v>33</v>
      </c>
      <c r="J209" s="9">
        <v>17500</v>
      </c>
      <c r="K209" s="9">
        <v>15683.73</v>
      </c>
      <c r="L209" s="9">
        <v>0</v>
      </c>
    </row>
    <row r="210" spans="1:12">
      <c r="A210" t="s">
        <v>10</v>
      </c>
      <c r="B210" t="s">
        <v>70</v>
      </c>
      <c r="C210" t="s">
        <v>71</v>
      </c>
      <c r="D210" t="s">
        <v>75</v>
      </c>
      <c r="E210" t="s">
        <v>28</v>
      </c>
      <c r="F210" s="9">
        <v>11000</v>
      </c>
      <c r="G210" s="9">
        <v>5425.88</v>
      </c>
      <c r="H210" s="9">
        <v>0</v>
      </c>
      <c r="I210" t="s">
        <v>33</v>
      </c>
      <c r="J210" s="9">
        <v>11000</v>
      </c>
      <c r="K210" s="9">
        <v>5425.88</v>
      </c>
      <c r="L210" s="9">
        <v>0</v>
      </c>
    </row>
    <row r="212" spans="1:12">
      <c r="A212" s="5"/>
      <c r="C212" s="5"/>
    </row>
    <row r="223" spans="1:12">
      <c r="A223" s="6"/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35"/>
  <sheetViews>
    <sheetView workbookViewId="0">
      <selection activeCell="G34" sqref="G34"/>
    </sheetView>
  </sheetViews>
  <sheetFormatPr defaultRowHeight="14.4"/>
  <cols>
    <col min="1" max="1" width="3.33203125" customWidth="1"/>
    <col min="2" max="2" width="6.109375" customWidth="1"/>
    <col min="3" max="3" width="3.33203125" customWidth="1"/>
    <col min="4" max="4" width="25" customWidth="1"/>
    <col min="5" max="5" width="19.5546875" customWidth="1"/>
    <col min="6" max="6" width="4" customWidth="1"/>
    <col min="7" max="7" width="10.88671875" bestFit="1" customWidth="1"/>
    <col min="8" max="8" width="10" customWidth="1"/>
    <col min="9" max="9" width="2.44140625" customWidth="1"/>
    <col min="10" max="10" width="8" customWidth="1"/>
    <col min="11" max="11" width="12.33203125" customWidth="1"/>
    <col min="12" max="12" width="0.109375" customWidth="1"/>
    <col min="13" max="13" width="7.6640625" customWidth="1"/>
    <col min="14" max="14" width="11.33203125" customWidth="1"/>
    <col min="15" max="15" width="4" customWidth="1"/>
    <col min="16" max="16" width="6" customWidth="1"/>
    <col min="17" max="17" width="12.109375" bestFit="1" customWidth="1"/>
    <col min="18" max="18" width="16" customWidth="1"/>
    <col min="19" max="19" width="0.33203125" customWidth="1"/>
    <col min="20" max="20" width="3.33203125" customWidth="1"/>
    <col min="21" max="22" width="9.109375" hidden="1" customWidth="1"/>
    <col min="23" max="24" width="0" hidden="1" customWidth="1"/>
    <col min="26" max="26" width="11.6640625" bestFit="1" customWidth="1"/>
    <col min="255" max="255" width="3.33203125" customWidth="1"/>
    <col min="256" max="256" width="6.109375" customWidth="1"/>
    <col min="257" max="257" width="3.33203125" customWidth="1"/>
    <col min="258" max="258" width="22" customWidth="1"/>
    <col min="259" max="259" width="5.109375" customWidth="1"/>
    <col min="260" max="260" width="4" customWidth="1"/>
    <col min="261" max="261" width="9.109375" customWidth="1"/>
    <col min="262" max="262" width="10" customWidth="1"/>
    <col min="263" max="263" width="2.44140625" customWidth="1"/>
    <col min="264" max="264" width="8" customWidth="1"/>
    <col min="265" max="265" width="12.33203125" customWidth="1"/>
    <col min="266" max="266" width="0.109375" customWidth="1"/>
    <col min="267" max="267" width="7.6640625" customWidth="1"/>
    <col min="268" max="268" width="11.33203125" customWidth="1"/>
    <col min="269" max="269" width="3.88671875" customWidth="1"/>
    <col min="270" max="270" width="6" customWidth="1"/>
    <col min="271" max="271" width="2.44140625" customWidth="1"/>
    <col min="272" max="272" width="3" customWidth="1"/>
    <col min="273" max="273" width="0.33203125" customWidth="1"/>
    <col min="274" max="274" width="9.109375" customWidth="1"/>
    <col min="275" max="275" width="0.33203125" customWidth="1"/>
    <col min="276" max="276" width="3.33203125" customWidth="1"/>
    <col min="511" max="511" width="3.33203125" customWidth="1"/>
    <col min="512" max="512" width="6.109375" customWidth="1"/>
    <col min="513" max="513" width="3.33203125" customWidth="1"/>
    <col min="514" max="514" width="22" customWidth="1"/>
    <col min="515" max="515" width="5.109375" customWidth="1"/>
    <col min="516" max="516" width="4" customWidth="1"/>
    <col min="517" max="517" width="9.109375" customWidth="1"/>
    <col min="518" max="518" width="10" customWidth="1"/>
    <col min="519" max="519" width="2.44140625" customWidth="1"/>
    <col min="520" max="520" width="8" customWidth="1"/>
    <col min="521" max="521" width="12.33203125" customWidth="1"/>
    <col min="522" max="522" width="0.109375" customWidth="1"/>
    <col min="523" max="523" width="7.6640625" customWidth="1"/>
    <col min="524" max="524" width="11.33203125" customWidth="1"/>
    <col min="525" max="525" width="3.88671875" customWidth="1"/>
    <col min="526" max="526" width="6" customWidth="1"/>
    <col min="527" max="527" width="2.44140625" customWidth="1"/>
    <col min="528" max="528" width="3" customWidth="1"/>
    <col min="529" max="529" width="0.33203125" customWidth="1"/>
    <col min="530" max="530" width="9.109375" customWidth="1"/>
    <col min="531" max="531" width="0.33203125" customWidth="1"/>
    <col min="532" max="532" width="3.33203125" customWidth="1"/>
    <col min="767" max="767" width="3.33203125" customWidth="1"/>
    <col min="768" max="768" width="6.109375" customWidth="1"/>
    <col min="769" max="769" width="3.33203125" customWidth="1"/>
    <col min="770" max="770" width="22" customWidth="1"/>
    <col min="771" max="771" width="5.109375" customWidth="1"/>
    <col min="772" max="772" width="4" customWidth="1"/>
    <col min="773" max="773" width="9.109375" customWidth="1"/>
    <col min="774" max="774" width="10" customWidth="1"/>
    <col min="775" max="775" width="2.44140625" customWidth="1"/>
    <col min="776" max="776" width="8" customWidth="1"/>
    <col min="777" max="777" width="12.33203125" customWidth="1"/>
    <col min="778" max="778" width="0.109375" customWidth="1"/>
    <col min="779" max="779" width="7.6640625" customWidth="1"/>
    <col min="780" max="780" width="11.33203125" customWidth="1"/>
    <col min="781" max="781" width="3.88671875" customWidth="1"/>
    <col min="782" max="782" width="6" customWidth="1"/>
    <col min="783" max="783" width="2.44140625" customWidth="1"/>
    <col min="784" max="784" width="3" customWidth="1"/>
    <col min="785" max="785" width="0.33203125" customWidth="1"/>
    <col min="786" max="786" width="9.109375" customWidth="1"/>
    <col min="787" max="787" width="0.33203125" customWidth="1"/>
    <col min="788" max="788" width="3.33203125" customWidth="1"/>
    <col min="1023" max="1023" width="3.33203125" customWidth="1"/>
    <col min="1024" max="1024" width="6.109375" customWidth="1"/>
    <col min="1025" max="1025" width="3.33203125" customWidth="1"/>
    <col min="1026" max="1026" width="22" customWidth="1"/>
    <col min="1027" max="1027" width="5.109375" customWidth="1"/>
    <col min="1028" max="1028" width="4" customWidth="1"/>
    <col min="1029" max="1029" width="9.109375" customWidth="1"/>
    <col min="1030" max="1030" width="10" customWidth="1"/>
    <col min="1031" max="1031" width="2.44140625" customWidth="1"/>
    <col min="1032" max="1032" width="8" customWidth="1"/>
    <col min="1033" max="1033" width="12.33203125" customWidth="1"/>
    <col min="1034" max="1034" width="0.109375" customWidth="1"/>
    <col min="1035" max="1035" width="7.6640625" customWidth="1"/>
    <col min="1036" max="1036" width="11.33203125" customWidth="1"/>
    <col min="1037" max="1037" width="3.88671875" customWidth="1"/>
    <col min="1038" max="1038" width="6" customWidth="1"/>
    <col min="1039" max="1039" width="2.44140625" customWidth="1"/>
    <col min="1040" max="1040" width="3" customWidth="1"/>
    <col min="1041" max="1041" width="0.33203125" customWidth="1"/>
    <col min="1042" max="1042" width="9.109375" customWidth="1"/>
    <col min="1043" max="1043" width="0.33203125" customWidth="1"/>
    <col min="1044" max="1044" width="3.33203125" customWidth="1"/>
    <col min="1279" max="1279" width="3.33203125" customWidth="1"/>
    <col min="1280" max="1280" width="6.109375" customWidth="1"/>
    <col min="1281" max="1281" width="3.33203125" customWidth="1"/>
    <col min="1282" max="1282" width="22" customWidth="1"/>
    <col min="1283" max="1283" width="5.109375" customWidth="1"/>
    <col min="1284" max="1284" width="4" customWidth="1"/>
    <col min="1285" max="1285" width="9.109375" customWidth="1"/>
    <col min="1286" max="1286" width="10" customWidth="1"/>
    <col min="1287" max="1287" width="2.44140625" customWidth="1"/>
    <col min="1288" max="1288" width="8" customWidth="1"/>
    <col min="1289" max="1289" width="12.33203125" customWidth="1"/>
    <col min="1290" max="1290" width="0.109375" customWidth="1"/>
    <col min="1291" max="1291" width="7.6640625" customWidth="1"/>
    <col min="1292" max="1292" width="11.33203125" customWidth="1"/>
    <col min="1293" max="1293" width="3.88671875" customWidth="1"/>
    <col min="1294" max="1294" width="6" customWidth="1"/>
    <col min="1295" max="1295" width="2.44140625" customWidth="1"/>
    <col min="1296" max="1296" width="3" customWidth="1"/>
    <col min="1297" max="1297" width="0.33203125" customWidth="1"/>
    <col min="1298" max="1298" width="9.109375" customWidth="1"/>
    <col min="1299" max="1299" width="0.33203125" customWidth="1"/>
    <col min="1300" max="1300" width="3.33203125" customWidth="1"/>
    <col min="1535" max="1535" width="3.33203125" customWidth="1"/>
    <col min="1536" max="1536" width="6.109375" customWidth="1"/>
    <col min="1537" max="1537" width="3.33203125" customWidth="1"/>
    <col min="1538" max="1538" width="22" customWidth="1"/>
    <col min="1539" max="1539" width="5.109375" customWidth="1"/>
    <col min="1540" max="1540" width="4" customWidth="1"/>
    <col min="1541" max="1541" width="9.109375" customWidth="1"/>
    <col min="1542" max="1542" width="10" customWidth="1"/>
    <col min="1543" max="1543" width="2.44140625" customWidth="1"/>
    <col min="1544" max="1544" width="8" customWidth="1"/>
    <col min="1545" max="1545" width="12.33203125" customWidth="1"/>
    <col min="1546" max="1546" width="0.109375" customWidth="1"/>
    <col min="1547" max="1547" width="7.6640625" customWidth="1"/>
    <col min="1548" max="1548" width="11.33203125" customWidth="1"/>
    <col min="1549" max="1549" width="3.88671875" customWidth="1"/>
    <col min="1550" max="1550" width="6" customWidth="1"/>
    <col min="1551" max="1551" width="2.44140625" customWidth="1"/>
    <col min="1552" max="1552" width="3" customWidth="1"/>
    <col min="1553" max="1553" width="0.33203125" customWidth="1"/>
    <col min="1554" max="1554" width="9.109375" customWidth="1"/>
    <col min="1555" max="1555" width="0.33203125" customWidth="1"/>
    <col min="1556" max="1556" width="3.33203125" customWidth="1"/>
    <col min="1791" max="1791" width="3.33203125" customWidth="1"/>
    <col min="1792" max="1792" width="6.109375" customWidth="1"/>
    <col min="1793" max="1793" width="3.33203125" customWidth="1"/>
    <col min="1794" max="1794" width="22" customWidth="1"/>
    <col min="1795" max="1795" width="5.109375" customWidth="1"/>
    <col min="1796" max="1796" width="4" customWidth="1"/>
    <col min="1797" max="1797" width="9.109375" customWidth="1"/>
    <col min="1798" max="1798" width="10" customWidth="1"/>
    <col min="1799" max="1799" width="2.44140625" customWidth="1"/>
    <col min="1800" max="1800" width="8" customWidth="1"/>
    <col min="1801" max="1801" width="12.33203125" customWidth="1"/>
    <col min="1802" max="1802" width="0.109375" customWidth="1"/>
    <col min="1803" max="1803" width="7.6640625" customWidth="1"/>
    <col min="1804" max="1804" width="11.33203125" customWidth="1"/>
    <col min="1805" max="1805" width="3.88671875" customWidth="1"/>
    <col min="1806" max="1806" width="6" customWidth="1"/>
    <col min="1807" max="1807" width="2.44140625" customWidth="1"/>
    <col min="1808" max="1808" width="3" customWidth="1"/>
    <col min="1809" max="1809" width="0.33203125" customWidth="1"/>
    <col min="1810" max="1810" width="9.109375" customWidth="1"/>
    <col min="1811" max="1811" width="0.33203125" customWidth="1"/>
    <col min="1812" max="1812" width="3.33203125" customWidth="1"/>
    <col min="2047" max="2047" width="3.33203125" customWidth="1"/>
    <col min="2048" max="2048" width="6.109375" customWidth="1"/>
    <col min="2049" max="2049" width="3.33203125" customWidth="1"/>
    <col min="2050" max="2050" width="22" customWidth="1"/>
    <col min="2051" max="2051" width="5.109375" customWidth="1"/>
    <col min="2052" max="2052" width="4" customWidth="1"/>
    <col min="2053" max="2053" width="9.109375" customWidth="1"/>
    <col min="2054" max="2054" width="10" customWidth="1"/>
    <col min="2055" max="2055" width="2.44140625" customWidth="1"/>
    <col min="2056" max="2056" width="8" customWidth="1"/>
    <col min="2057" max="2057" width="12.33203125" customWidth="1"/>
    <col min="2058" max="2058" width="0.109375" customWidth="1"/>
    <col min="2059" max="2059" width="7.6640625" customWidth="1"/>
    <col min="2060" max="2060" width="11.33203125" customWidth="1"/>
    <col min="2061" max="2061" width="3.88671875" customWidth="1"/>
    <col min="2062" max="2062" width="6" customWidth="1"/>
    <col min="2063" max="2063" width="2.44140625" customWidth="1"/>
    <col min="2064" max="2064" width="3" customWidth="1"/>
    <col min="2065" max="2065" width="0.33203125" customWidth="1"/>
    <col min="2066" max="2066" width="9.109375" customWidth="1"/>
    <col min="2067" max="2067" width="0.33203125" customWidth="1"/>
    <col min="2068" max="2068" width="3.33203125" customWidth="1"/>
    <col min="2303" max="2303" width="3.33203125" customWidth="1"/>
    <col min="2304" max="2304" width="6.109375" customWidth="1"/>
    <col min="2305" max="2305" width="3.33203125" customWidth="1"/>
    <col min="2306" max="2306" width="22" customWidth="1"/>
    <col min="2307" max="2307" width="5.109375" customWidth="1"/>
    <col min="2308" max="2308" width="4" customWidth="1"/>
    <col min="2309" max="2309" width="9.109375" customWidth="1"/>
    <col min="2310" max="2310" width="10" customWidth="1"/>
    <col min="2311" max="2311" width="2.44140625" customWidth="1"/>
    <col min="2312" max="2312" width="8" customWidth="1"/>
    <col min="2313" max="2313" width="12.33203125" customWidth="1"/>
    <col min="2314" max="2314" width="0.109375" customWidth="1"/>
    <col min="2315" max="2315" width="7.6640625" customWidth="1"/>
    <col min="2316" max="2316" width="11.33203125" customWidth="1"/>
    <col min="2317" max="2317" width="3.88671875" customWidth="1"/>
    <col min="2318" max="2318" width="6" customWidth="1"/>
    <col min="2319" max="2319" width="2.44140625" customWidth="1"/>
    <col min="2320" max="2320" width="3" customWidth="1"/>
    <col min="2321" max="2321" width="0.33203125" customWidth="1"/>
    <col min="2322" max="2322" width="9.109375" customWidth="1"/>
    <col min="2323" max="2323" width="0.33203125" customWidth="1"/>
    <col min="2324" max="2324" width="3.33203125" customWidth="1"/>
    <col min="2559" max="2559" width="3.33203125" customWidth="1"/>
    <col min="2560" max="2560" width="6.109375" customWidth="1"/>
    <col min="2561" max="2561" width="3.33203125" customWidth="1"/>
    <col min="2562" max="2562" width="22" customWidth="1"/>
    <col min="2563" max="2563" width="5.109375" customWidth="1"/>
    <col min="2564" max="2564" width="4" customWidth="1"/>
    <col min="2565" max="2565" width="9.109375" customWidth="1"/>
    <col min="2566" max="2566" width="10" customWidth="1"/>
    <col min="2567" max="2567" width="2.44140625" customWidth="1"/>
    <col min="2568" max="2568" width="8" customWidth="1"/>
    <col min="2569" max="2569" width="12.33203125" customWidth="1"/>
    <col min="2570" max="2570" width="0.109375" customWidth="1"/>
    <col min="2571" max="2571" width="7.6640625" customWidth="1"/>
    <col min="2572" max="2572" width="11.33203125" customWidth="1"/>
    <col min="2573" max="2573" width="3.88671875" customWidth="1"/>
    <col min="2574" max="2574" width="6" customWidth="1"/>
    <col min="2575" max="2575" width="2.44140625" customWidth="1"/>
    <col min="2576" max="2576" width="3" customWidth="1"/>
    <col min="2577" max="2577" width="0.33203125" customWidth="1"/>
    <col min="2578" max="2578" width="9.109375" customWidth="1"/>
    <col min="2579" max="2579" width="0.33203125" customWidth="1"/>
    <col min="2580" max="2580" width="3.33203125" customWidth="1"/>
    <col min="2815" max="2815" width="3.33203125" customWidth="1"/>
    <col min="2816" max="2816" width="6.109375" customWidth="1"/>
    <col min="2817" max="2817" width="3.33203125" customWidth="1"/>
    <col min="2818" max="2818" width="22" customWidth="1"/>
    <col min="2819" max="2819" width="5.109375" customWidth="1"/>
    <col min="2820" max="2820" width="4" customWidth="1"/>
    <col min="2821" max="2821" width="9.109375" customWidth="1"/>
    <col min="2822" max="2822" width="10" customWidth="1"/>
    <col min="2823" max="2823" width="2.44140625" customWidth="1"/>
    <col min="2824" max="2824" width="8" customWidth="1"/>
    <col min="2825" max="2825" width="12.33203125" customWidth="1"/>
    <col min="2826" max="2826" width="0.109375" customWidth="1"/>
    <col min="2827" max="2827" width="7.6640625" customWidth="1"/>
    <col min="2828" max="2828" width="11.33203125" customWidth="1"/>
    <col min="2829" max="2829" width="3.88671875" customWidth="1"/>
    <col min="2830" max="2830" width="6" customWidth="1"/>
    <col min="2831" max="2831" width="2.44140625" customWidth="1"/>
    <col min="2832" max="2832" width="3" customWidth="1"/>
    <col min="2833" max="2833" width="0.33203125" customWidth="1"/>
    <col min="2834" max="2834" width="9.109375" customWidth="1"/>
    <col min="2835" max="2835" width="0.33203125" customWidth="1"/>
    <col min="2836" max="2836" width="3.33203125" customWidth="1"/>
    <col min="3071" max="3071" width="3.33203125" customWidth="1"/>
    <col min="3072" max="3072" width="6.109375" customWidth="1"/>
    <col min="3073" max="3073" width="3.33203125" customWidth="1"/>
    <col min="3074" max="3074" width="22" customWidth="1"/>
    <col min="3075" max="3075" width="5.109375" customWidth="1"/>
    <col min="3076" max="3076" width="4" customWidth="1"/>
    <col min="3077" max="3077" width="9.109375" customWidth="1"/>
    <col min="3078" max="3078" width="10" customWidth="1"/>
    <col min="3079" max="3079" width="2.44140625" customWidth="1"/>
    <col min="3080" max="3080" width="8" customWidth="1"/>
    <col min="3081" max="3081" width="12.33203125" customWidth="1"/>
    <col min="3082" max="3082" width="0.109375" customWidth="1"/>
    <col min="3083" max="3083" width="7.6640625" customWidth="1"/>
    <col min="3084" max="3084" width="11.33203125" customWidth="1"/>
    <col min="3085" max="3085" width="3.88671875" customWidth="1"/>
    <col min="3086" max="3086" width="6" customWidth="1"/>
    <col min="3087" max="3087" width="2.44140625" customWidth="1"/>
    <col min="3088" max="3088" width="3" customWidth="1"/>
    <col min="3089" max="3089" width="0.33203125" customWidth="1"/>
    <col min="3090" max="3090" width="9.109375" customWidth="1"/>
    <col min="3091" max="3091" width="0.33203125" customWidth="1"/>
    <col min="3092" max="3092" width="3.33203125" customWidth="1"/>
    <col min="3327" max="3327" width="3.33203125" customWidth="1"/>
    <col min="3328" max="3328" width="6.109375" customWidth="1"/>
    <col min="3329" max="3329" width="3.33203125" customWidth="1"/>
    <col min="3330" max="3330" width="22" customWidth="1"/>
    <col min="3331" max="3331" width="5.109375" customWidth="1"/>
    <col min="3332" max="3332" width="4" customWidth="1"/>
    <col min="3333" max="3333" width="9.109375" customWidth="1"/>
    <col min="3334" max="3334" width="10" customWidth="1"/>
    <col min="3335" max="3335" width="2.44140625" customWidth="1"/>
    <col min="3336" max="3336" width="8" customWidth="1"/>
    <col min="3337" max="3337" width="12.33203125" customWidth="1"/>
    <col min="3338" max="3338" width="0.109375" customWidth="1"/>
    <col min="3339" max="3339" width="7.6640625" customWidth="1"/>
    <col min="3340" max="3340" width="11.33203125" customWidth="1"/>
    <col min="3341" max="3341" width="3.88671875" customWidth="1"/>
    <col min="3342" max="3342" width="6" customWidth="1"/>
    <col min="3343" max="3343" width="2.44140625" customWidth="1"/>
    <col min="3344" max="3344" width="3" customWidth="1"/>
    <col min="3345" max="3345" width="0.33203125" customWidth="1"/>
    <col min="3346" max="3346" width="9.109375" customWidth="1"/>
    <col min="3347" max="3347" width="0.33203125" customWidth="1"/>
    <col min="3348" max="3348" width="3.33203125" customWidth="1"/>
    <col min="3583" max="3583" width="3.33203125" customWidth="1"/>
    <col min="3584" max="3584" width="6.109375" customWidth="1"/>
    <col min="3585" max="3585" width="3.33203125" customWidth="1"/>
    <col min="3586" max="3586" width="22" customWidth="1"/>
    <col min="3587" max="3587" width="5.109375" customWidth="1"/>
    <col min="3588" max="3588" width="4" customWidth="1"/>
    <col min="3589" max="3589" width="9.109375" customWidth="1"/>
    <col min="3590" max="3590" width="10" customWidth="1"/>
    <col min="3591" max="3591" width="2.44140625" customWidth="1"/>
    <col min="3592" max="3592" width="8" customWidth="1"/>
    <col min="3593" max="3593" width="12.33203125" customWidth="1"/>
    <col min="3594" max="3594" width="0.109375" customWidth="1"/>
    <col min="3595" max="3595" width="7.6640625" customWidth="1"/>
    <col min="3596" max="3596" width="11.33203125" customWidth="1"/>
    <col min="3597" max="3597" width="3.88671875" customWidth="1"/>
    <col min="3598" max="3598" width="6" customWidth="1"/>
    <col min="3599" max="3599" width="2.44140625" customWidth="1"/>
    <col min="3600" max="3600" width="3" customWidth="1"/>
    <col min="3601" max="3601" width="0.33203125" customWidth="1"/>
    <col min="3602" max="3602" width="9.109375" customWidth="1"/>
    <col min="3603" max="3603" width="0.33203125" customWidth="1"/>
    <col min="3604" max="3604" width="3.33203125" customWidth="1"/>
    <col min="3839" max="3839" width="3.33203125" customWidth="1"/>
    <col min="3840" max="3840" width="6.109375" customWidth="1"/>
    <col min="3841" max="3841" width="3.33203125" customWidth="1"/>
    <col min="3842" max="3842" width="22" customWidth="1"/>
    <col min="3843" max="3843" width="5.109375" customWidth="1"/>
    <col min="3844" max="3844" width="4" customWidth="1"/>
    <col min="3845" max="3845" width="9.109375" customWidth="1"/>
    <col min="3846" max="3846" width="10" customWidth="1"/>
    <col min="3847" max="3847" width="2.44140625" customWidth="1"/>
    <col min="3848" max="3848" width="8" customWidth="1"/>
    <col min="3849" max="3849" width="12.33203125" customWidth="1"/>
    <col min="3850" max="3850" width="0.109375" customWidth="1"/>
    <col min="3851" max="3851" width="7.6640625" customWidth="1"/>
    <col min="3852" max="3852" width="11.33203125" customWidth="1"/>
    <col min="3853" max="3853" width="3.88671875" customWidth="1"/>
    <col min="3854" max="3854" width="6" customWidth="1"/>
    <col min="3855" max="3855" width="2.44140625" customWidth="1"/>
    <col min="3856" max="3856" width="3" customWidth="1"/>
    <col min="3857" max="3857" width="0.33203125" customWidth="1"/>
    <col min="3858" max="3858" width="9.109375" customWidth="1"/>
    <col min="3859" max="3859" width="0.33203125" customWidth="1"/>
    <col min="3860" max="3860" width="3.33203125" customWidth="1"/>
    <col min="4095" max="4095" width="3.33203125" customWidth="1"/>
    <col min="4096" max="4096" width="6.109375" customWidth="1"/>
    <col min="4097" max="4097" width="3.33203125" customWidth="1"/>
    <col min="4098" max="4098" width="22" customWidth="1"/>
    <col min="4099" max="4099" width="5.109375" customWidth="1"/>
    <col min="4100" max="4100" width="4" customWidth="1"/>
    <col min="4101" max="4101" width="9.109375" customWidth="1"/>
    <col min="4102" max="4102" width="10" customWidth="1"/>
    <col min="4103" max="4103" width="2.44140625" customWidth="1"/>
    <col min="4104" max="4104" width="8" customWidth="1"/>
    <col min="4105" max="4105" width="12.33203125" customWidth="1"/>
    <col min="4106" max="4106" width="0.109375" customWidth="1"/>
    <col min="4107" max="4107" width="7.6640625" customWidth="1"/>
    <col min="4108" max="4108" width="11.33203125" customWidth="1"/>
    <col min="4109" max="4109" width="3.88671875" customWidth="1"/>
    <col min="4110" max="4110" width="6" customWidth="1"/>
    <col min="4111" max="4111" width="2.44140625" customWidth="1"/>
    <col min="4112" max="4112" width="3" customWidth="1"/>
    <col min="4113" max="4113" width="0.33203125" customWidth="1"/>
    <col min="4114" max="4114" width="9.109375" customWidth="1"/>
    <col min="4115" max="4115" width="0.33203125" customWidth="1"/>
    <col min="4116" max="4116" width="3.33203125" customWidth="1"/>
    <col min="4351" max="4351" width="3.33203125" customWidth="1"/>
    <col min="4352" max="4352" width="6.109375" customWidth="1"/>
    <col min="4353" max="4353" width="3.33203125" customWidth="1"/>
    <col min="4354" max="4354" width="22" customWidth="1"/>
    <col min="4355" max="4355" width="5.109375" customWidth="1"/>
    <col min="4356" max="4356" width="4" customWidth="1"/>
    <col min="4357" max="4357" width="9.109375" customWidth="1"/>
    <col min="4358" max="4358" width="10" customWidth="1"/>
    <col min="4359" max="4359" width="2.44140625" customWidth="1"/>
    <col min="4360" max="4360" width="8" customWidth="1"/>
    <col min="4361" max="4361" width="12.33203125" customWidth="1"/>
    <col min="4362" max="4362" width="0.109375" customWidth="1"/>
    <col min="4363" max="4363" width="7.6640625" customWidth="1"/>
    <col min="4364" max="4364" width="11.33203125" customWidth="1"/>
    <col min="4365" max="4365" width="3.88671875" customWidth="1"/>
    <col min="4366" max="4366" width="6" customWidth="1"/>
    <col min="4367" max="4367" width="2.44140625" customWidth="1"/>
    <col min="4368" max="4368" width="3" customWidth="1"/>
    <col min="4369" max="4369" width="0.33203125" customWidth="1"/>
    <col min="4370" max="4370" width="9.109375" customWidth="1"/>
    <col min="4371" max="4371" width="0.33203125" customWidth="1"/>
    <col min="4372" max="4372" width="3.33203125" customWidth="1"/>
    <col min="4607" max="4607" width="3.33203125" customWidth="1"/>
    <col min="4608" max="4608" width="6.109375" customWidth="1"/>
    <col min="4609" max="4609" width="3.33203125" customWidth="1"/>
    <col min="4610" max="4610" width="22" customWidth="1"/>
    <col min="4611" max="4611" width="5.109375" customWidth="1"/>
    <col min="4612" max="4612" width="4" customWidth="1"/>
    <col min="4613" max="4613" width="9.109375" customWidth="1"/>
    <col min="4614" max="4614" width="10" customWidth="1"/>
    <col min="4615" max="4615" width="2.44140625" customWidth="1"/>
    <col min="4616" max="4616" width="8" customWidth="1"/>
    <col min="4617" max="4617" width="12.33203125" customWidth="1"/>
    <col min="4618" max="4618" width="0.109375" customWidth="1"/>
    <col min="4619" max="4619" width="7.6640625" customWidth="1"/>
    <col min="4620" max="4620" width="11.33203125" customWidth="1"/>
    <col min="4621" max="4621" width="3.88671875" customWidth="1"/>
    <col min="4622" max="4622" width="6" customWidth="1"/>
    <col min="4623" max="4623" width="2.44140625" customWidth="1"/>
    <col min="4624" max="4624" width="3" customWidth="1"/>
    <col min="4625" max="4625" width="0.33203125" customWidth="1"/>
    <col min="4626" max="4626" width="9.109375" customWidth="1"/>
    <col min="4627" max="4627" width="0.33203125" customWidth="1"/>
    <col min="4628" max="4628" width="3.33203125" customWidth="1"/>
    <col min="4863" max="4863" width="3.33203125" customWidth="1"/>
    <col min="4864" max="4864" width="6.109375" customWidth="1"/>
    <col min="4865" max="4865" width="3.33203125" customWidth="1"/>
    <col min="4866" max="4866" width="22" customWidth="1"/>
    <col min="4867" max="4867" width="5.109375" customWidth="1"/>
    <col min="4868" max="4868" width="4" customWidth="1"/>
    <col min="4869" max="4869" width="9.109375" customWidth="1"/>
    <col min="4870" max="4870" width="10" customWidth="1"/>
    <col min="4871" max="4871" width="2.44140625" customWidth="1"/>
    <col min="4872" max="4872" width="8" customWidth="1"/>
    <col min="4873" max="4873" width="12.33203125" customWidth="1"/>
    <col min="4874" max="4874" width="0.109375" customWidth="1"/>
    <col min="4875" max="4875" width="7.6640625" customWidth="1"/>
    <col min="4876" max="4876" width="11.33203125" customWidth="1"/>
    <col min="4877" max="4877" width="3.88671875" customWidth="1"/>
    <col min="4878" max="4878" width="6" customWidth="1"/>
    <col min="4879" max="4879" width="2.44140625" customWidth="1"/>
    <col min="4880" max="4880" width="3" customWidth="1"/>
    <col min="4881" max="4881" width="0.33203125" customWidth="1"/>
    <col min="4882" max="4882" width="9.109375" customWidth="1"/>
    <col min="4883" max="4883" width="0.33203125" customWidth="1"/>
    <col min="4884" max="4884" width="3.33203125" customWidth="1"/>
    <col min="5119" max="5119" width="3.33203125" customWidth="1"/>
    <col min="5120" max="5120" width="6.109375" customWidth="1"/>
    <col min="5121" max="5121" width="3.33203125" customWidth="1"/>
    <col min="5122" max="5122" width="22" customWidth="1"/>
    <col min="5123" max="5123" width="5.109375" customWidth="1"/>
    <col min="5124" max="5124" width="4" customWidth="1"/>
    <col min="5125" max="5125" width="9.109375" customWidth="1"/>
    <col min="5126" max="5126" width="10" customWidth="1"/>
    <col min="5127" max="5127" width="2.44140625" customWidth="1"/>
    <col min="5128" max="5128" width="8" customWidth="1"/>
    <col min="5129" max="5129" width="12.33203125" customWidth="1"/>
    <col min="5130" max="5130" width="0.109375" customWidth="1"/>
    <col min="5131" max="5131" width="7.6640625" customWidth="1"/>
    <col min="5132" max="5132" width="11.33203125" customWidth="1"/>
    <col min="5133" max="5133" width="3.88671875" customWidth="1"/>
    <col min="5134" max="5134" width="6" customWidth="1"/>
    <col min="5135" max="5135" width="2.44140625" customWidth="1"/>
    <col min="5136" max="5136" width="3" customWidth="1"/>
    <col min="5137" max="5137" width="0.33203125" customWidth="1"/>
    <col min="5138" max="5138" width="9.109375" customWidth="1"/>
    <col min="5139" max="5139" width="0.33203125" customWidth="1"/>
    <col min="5140" max="5140" width="3.33203125" customWidth="1"/>
    <col min="5375" max="5375" width="3.33203125" customWidth="1"/>
    <col min="5376" max="5376" width="6.109375" customWidth="1"/>
    <col min="5377" max="5377" width="3.33203125" customWidth="1"/>
    <col min="5378" max="5378" width="22" customWidth="1"/>
    <col min="5379" max="5379" width="5.109375" customWidth="1"/>
    <col min="5380" max="5380" width="4" customWidth="1"/>
    <col min="5381" max="5381" width="9.109375" customWidth="1"/>
    <col min="5382" max="5382" width="10" customWidth="1"/>
    <col min="5383" max="5383" width="2.44140625" customWidth="1"/>
    <col min="5384" max="5384" width="8" customWidth="1"/>
    <col min="5385" max="5385" width="12.33203125" customWidth="1"/>
    <col min="5386" max="5386" width="0.109375" customWidth="1"/>
    <col min="5387" max="5387" width="7.6640625" customWidth="1"/>
    <col min="5388" max="5388" width="11.33203125" customWidth="1"/>
    <col min="5389" max="5389" width="3.88671875" customWidth="1"/>
    <col min="5390" max="5390" width="6" customWidth="1"/>
    <col min="5391" max="5391" width="2.44140625" customWidth="1"/>
    <col min="5392" max="5392" width="3" customWidth="1"/>
    <col min="5393" max="5393" width="0.33203125" customWidth="1"/>
    <col min="5394" max="5394" width="9.109375" customWidth="1"/>
    <col min="5395" max="5395" width="0.33203125" customWidth="1"/>
    <col min="5396" max="5396" width="3.33203125" customWidth="1"/>
    <col min="5631" max="5631" width="3.33203125" customWidth="1"/>
    <col min="5632" max="5632" width="6.109375" customWidth="1"/>
    <col min="5633" max="5633" width="3.33203125" customWidth="1"/>
    <col min="5634" max="5634" width="22" customWidth="1"/>
    <col min="5635" max="5635" width="5.109375" customWidth="1"/>
    <col min="5636" max="5636" width="4" customWidth="1"/>
    <col min="5637" max="5637" width="9.109375" customWidth="1"/>
    <col min="5638" max="5638" width="10" customWidth="1"/>
    <col min="5639" max="5639" width="2.44140625" customWidth="1"/>
    <col min="5640" max="5640" width="8" customWidth="1"/>
    <col min="5641" max="5641" width="12.33203125" customWidth="1"/>
    <col min="5642" max="5642" width="0.109375" customWidth="1"/>
    <col min="5643" max="5643" width="7.6640625" customWidth="1"/>
    <col min="5644" max="5644" width="11.33203125" customWidth="1"/>
    <col min="5645" max="5645" width="3.88671875" customWidth="1"/>
    <col min="5646" max="5646" width="6" customWidth="1"/>
    <col min="5647" max="5647" width="2.44140625" customWidth="1"/>
    <col min="5648" max="5648" width="3" customWidth="1"/>
    <col min="5649" max="5649" width="0.33203125" customWidth="1"/>
    <col min="5650" max="5650" width="9.109375" customWidth="1"/>
    <col min="5651" max="5651" width="0.33203125" customWidth="1"/>
    <col min="5652" max="5652" width="3.33203125" customWidth="1"/>
    <col min="5887" max="5887" width="3.33203125" customWidth="1"/>
    <col min="5888" max="5888" width="6.109375" customWidth="1"/>
    <col min="5889" max="5889" width="3.33203125" customWidth="1"/>
    <col min="5890" max="5890" width="22" customWidth="1"/>
    <col min="5891" max="5891" width="5.109375" customWidth="1"/>
    <col min="5892" max="5892" width="4" customWidth="1"/>
    <col min="5893" max="5893" width="9.109375" customWidth="1"/>
    <col min="5894" max="5894" width="10" customWidth="1"/>
    <col min="5895" max="5895" width="2.44140625" customWidth="1"/>
    <col min="5896" max="5896" width="8" customWidth="1"/>
    <col min="5897" max="5897" width="12.33203125" customWidth="1"/>
    <col min="5898" max="5898" width="0.109375" customWidth="1"/>
    <col min="5899" max="5899" width="7.6640625" customWidth="1"/>
    <col min="5900" max="5900" width="11.33203125" customWidth="1"/>
    <col min="5901" max="5901" width="3.88671875" customWidth="1"/>
    <col min="5902" max="5902" width="6" customWidth="1"/>
    <col min="5903" max="5903" width="2.44140625" customWidth="1"/>
    <col min="5904" max="5904" width="3" customWidth="1"/>
    <col min="5905" max="5905" width="0.33203125" customWidth="1"/>
    <col min="5906" max="5906" width="9.109375" customWidth="1"/>
    <col min="5907" max="5907" width="0.33203125" customWidth="1"/>
    <col min="5908" max="5908" width="3.33203125" customWidth="1"/>
    <col min="6143" max="6143" width="3.33203125" customWidth="1"/>
    <col min="6144" max="6144" width="6.109375" customWidth="1"/>
    <col min="6145" max="6145" width="3.33203125" customWidth="1"/>
    <col min="6146" max="6146" width="22" customWidth="1"/>
    <col min="6147" max="6147" width="5.109375" customWidth="1"/>
    <col min="6148" max="6148" width="4" customWidth="1"/>
    <col min="6149" max="6149" width="9.109375" customWidth="1"/>
    <col min="6150" max="6150" width="10" customWidth="1"/>
    <col min="6151" max="6151" width="2.44140625" customWidth="1"/>
    <col min="6152" max="6152" width="8" customWidth="1"/>
    <col min="6153" max="6153" width="12.33203125" customWidth="1"/>
    <col min="6154" max="6154" width="0.109375" customWidth="1"/>
    <col min="6155" max="6155" width="7.6640625" customWidth="1"/>
    <col min="6156" max="6156" width="11.33203125" customWidth="1"/>
    <col min="6157" max="6157" width="3.88671875" customWidth="1"/>
    <col min="6158" max="6158" width="6" customWidth="1"/>
    <col min="6159" max="6159" width="2.44140625" customWidth="1"/>
    <col min="6160" max="6160" width="3" customWidth="1"/>
    <col min="6161" max="6161" width="0.33203125" customWidth="1"/>
    <col min="6162" max="6162" width="9.109375" customWidth="1"/>
    <col min="6163" max="6163" width="0.33203125" customWidth="1"/>
    <col min="6164" max="6164" width="3.33203125" customWidth="1"/>
    <col min="6399" max="6399" width="3.33203125" customWidth="1"/>
    <col min="6400" max="6400" width="6.109375" customWidth="1"/>
    <col min="6401" max="6401" width="3.33203125" customWidth="1"/>
    <col min="6402" max="6402" width="22" customWidth="1"/>
    <col min="6403" max="6403" width="5.109375" customWidth="1"/>
    <col min="6404" max="6404" width="4" customWidth="1"/>
    <col min="6405" max="6405" width="9.109375" customWidth="1"/>
    <col min="6406" max="6406" width="10" customWidth="1"/>
    <col min="6407" max="6407" width="2.44140625" customWidth="1"/>
    <col min="6408" max="6408" width="8" customWidth="1"/>
    <col min="6409" max="6409" width="12.33203125" customWidth="1"/>
    <col min="6410" max="6410" width="0.109375" customWidth="1"/>
    <col min="6411" max="6411" width="7.6640625" customWidth="1"/>
    <col min="6412" max="6412" width="11.33203125" customWidth="1"/>
    <col min="6413" max="6413" width="3.88671875" customWidth="1"/>
    <col min="6414" max="6414" width="6" customWidth="1"/>
    <col min="6415" max="6415" width="2.44140625" customWidth="1"/>
    <col min="6416" max="6416" width="3" customWidth="1"/>
    <col min="6417" max="6417" width="0.33203125" customWidth="1"/>
    <col min="6418" max="6418" width="9.109375" customWidth="1"/>
    <col min="6419" max="6419" width="0.33203125" customWidth="1"/>
    <col min="6420" max="6420" width="3.33203125" customWidth="1"/>
    <col min="6655" max="6655" width="3.33203125" customWidth="1"/>
    <col min="6656" max="6656" width="6.109375" customWidth="1"/>
    <col min="6657" max="6657" width="3.33203125" customWidth="1"/>
    <col min="6658" max="6658" width="22" customWidth="1"/>
    <col min="6659" max="6659" width="5.109375" customWidth="1"/>
    <col min="6660" max="6660" width="4" customWidth="1"/>
    <col min="6661" max="6661" width="9.109375" customWidth="1"/>
    <col min="6662" max="6662" width="10" customWidth="1"/>
    <col min="6663" max="6663" width="2.44140625" customWidth="1"/>
    <col min="6664" max="6664" width="8" customWidth="1"/>
    <col min="6665" max="6665" width="12.33203125" customWidth="1"/>
    <col min="6666" max="6666" width="0.109375" customWidth="1"/>
    <col min="6667" max="6667" width="7.6640625" customWidth="1"/>
    <col min="6668" max="6668" width="11.33203125" customWidth="1"/>
    <col min="6669" max="6669" width="3.88671875" customWidth="1"/>
    <col min="6670" max="6670" width="6" customWidth="1"/>
    <col min="6671" max="6671" width="2.44140625" customWidth="1"/>
    <col min="6672" max="6672" width="3" customWidth="1"/>
    <col min="6673" max="6673" width="0.33203125" customWidth="1"/>
    <col min="6674" max="6674" width="9.109375" customWidth="1"/>
    <col min="6675" max="6675" width="0.33203125" customWidth="1"/>
    <col min="6676" max="6676" width="3.33203125" customWidth="1"/>
    <col min="6911" max="6911" width="3.33203125" customWidth="1"/>
    <col min="6912" max="6912" width="6.109375" customWidth="1"/>
    <col min="6913" max="6913" width="3.33203125" customWidth="1"/>
    <col min="6914" max="6914" width="22" customWidth="1"/>
    <col min="6915" max="6915" width="5.109375" customWidth="1"/>
    <col min="6916" max="6916" width="4" customWidth="1"/>
    <col min="6917" max="6917" width="9.109375" customWidth="1"/>
    <col min="6918" max="6918" width="10" customWidth="1"/>
    <col min="6919" max="6919" width="2.44140625" customWidth="1"/>
    <col min="6920" max="6920" width="8" customWidth="1"/>
    <col min="6921" max="6921" width="12.33203125" customWidth="1"/>
    <col min="6922" max="6922" width="0.109375" customWidth="1"/>
    <col min="6923" max="6923" width="7.6640625" customWidth="1"/>
    <col min="6924" max="6924" width="11.33203125" customWidth="1"/>
    <col min="6925" max="6925" width="3.88671875" customWidth="1"/>
    <col min="6926" max="6926" width="6" customWidth="1"/>
    <col min="6927" max="6927" width="2.44140625" customWidth="1"/>
    <col min="6928" max="6928" width="3" customWidth="1"/>
    <col min="6929" max="6929" width="0.33203125" customWidth="1"/>
    <col min="6930" max="6930" width="9.109375" customWidth="1"/>
    <col min="6931" max="6931" width="0.33203125" customWidth="1"/>
    <col min="6932" max="6932" width="3.33203125" customWidth="1"/>
    <col min="7167" max="7167" width="3.33203125" customWidth="1"/>
    <col min="7168" max="7168" width="6.109375" customWidth="1"/>
    <col min="7169" max="7169" width="3.33203125" customWidth="1"/>
    <col min="7170" max="7170" width="22" customWidth="1"/>
    <col min="7171" max="7171" width="5.109375" customWidth="1"/>
    <col min="7172" max="7172" width="4" customWidth="1"/>
    <col min="7173" max="7173" width="9.109375" customWidth="1"/>
    <col min="7174" max="7174" width="10" customWidth="1"/>
    <col min="7175" max="7175" width="2.44140625" customWidth="1"/>
    <col min="7176" max="7176" width="8" customWidth="1"/>
    <col min="7177" max="7177" width="12.33203125" customWidth="1"/>
    <col min="7178" max="7178" width="0.109375" customWidth="1"/>
    <col min="7179" max="7179" width="7.6640625" customWidth="1"/>
    <col min="7180" max="7180" width="11.33203125" customWidth="1"/>
    <col min="7181" max="7181" width="3.88671875" customWidth="1"/>
    <col min="7182" max="7182" width="6" customWidth="1"/>
    <col min="7183" max="7183" width="2.44140625" customWidth="1"/>
    <col min="7184" max="7184" width="3" customWidth="1"/>
    <col min="7185" max="7185" width="0.33203125" customWidth="1"/>
    <col min="7186" max="7186" width="9.109375" customWidth="1"/>
    <col min="7187" max="7187" width="0.33203125" customWidth="1"/>
    <col min="7188" max="7188" width="3.33203125" customWidth="1"/>
    <col min="7423" max="7423" width="3.33203125" customWidth="1"/>
    <col min="7424" max="7424" width="6.109375" customWidth="1"/>
    <col min="7425" max="7425" width="3.33203125" customWidth="1"/>
    <col min="7426" max="7426" width="22" customWidth="1"/>
    <col min="7427" max="7427" width="5.109375" customWidth="1"/>
    <col min="7428" max="7428" width="4" customWidth="1"/>
    <col min="7429" max="7429" width="9.109375" customWidth="1"/>
    <col min="7430" max="7430" width="10" customWidth="1"/>
    <col min="7431" max="7431" width="2.44140625" customWidth="1"/>
    <col min="7432" max="7432" width="8" customWidth="1"/>
    <col min="7433" max="7433" width="12.33203125" customWidth="1"/>
    <col min="7434" max="7434" width="0.109375" customWidth="1"/>
    <col min="7435" max="7435" width="7.6640625" customWidth="1"/>
    <col min="7436" max="7436" width="11.33203125" customWidth="1"/>
    <col min="7437" max="7437" width="3.88671875" customWidth="1"/>
    <col min="7438" max="7438" width="6" customWidth="1"/>
    <col min="7439" max="7439" width="2.44140625" customWidth="1"/>
    <col min="7440" max="7440" width="3" customWidth="1"/>
    <col min="7441" max="7441" width="0.33203125" customWidth="1"/>
    <col min="7442" max="7442" width="9.109375" customWidth="1"/>
    <col min="7443" max="7443" width="0.33203125" customWidth="1"/>
    <col min="7444" max="7444" width="3.33203125" customWidth="1"/>
    <col min="7679" max="7679" width="3.33203125" customWidth="1"/>
    <col min="7680" max="7680" width="6.109375" customWidth="1"/>
    <col min="7681" max="7681" width="3.33203125" customWidth="1"/>
    <col min="7682" max="7682" width="22" customWidth="1"/>
    <col min="7683" max="7683" width="5.109375" customWidth="1"/>
    <col min="7684" max="7684" width="4" customWidth="1"/>
    <col min="7685" max="7685" width="9.109375" customWidth="1"/>
    <col min="7686" max="7686" width="10" customWidth="1"/>
    <col min="7687" max="7687" width="2.44140625" customWidth="1"/>
    <col min="7688" max="7688" width="8" customWidth="1"/>
    <col min="7689" max="7689" width="12.33203125" customWidth="1"/>
    <col min="7690" max="7690" width="0.109375" customWidth="1"/>
    <col min="7691" max="7691" width="7.6640625" customWidth="1"/>
    <col min="7692" max="7692" width="11.33203125" customWidth="1"/>
    <col min="7693" max="7693" width="3.88671875" customWidth="1"/>
    <col min="7694" max="7694" width="6" customWidth="1"/>
    <col min="7695" max="7695" width="2.44140625" customWidth="1"/>
    <col min="7696" max="7696" width="3" customWidth="1"/>
    <col min="7697" max="7697" width="0.33203125" customWidth="1"/>
    <col min="7698" max="7698" width="9.109375" customWidth="1"/>
    <col min="7699" max="7699" width="0.33203125" customWidth="1"/>
    <col min="7700" max="7700" width="3.33203125" customWidth="1"/>
    <col min="7935" max="7935" width="3.33203125" customWidth="1"/>
    <col min="7936" max="7936" width="6.109375" customWidth="1"/>
    <col min="7937" max="7937" width="3.33203125" customWidth="1"/>
    <col min="7938" max="7938" width="22" customWidth="1"/>
    <col min="7939" max="7939" width="5.109375" customWidth="1"/>
    <col min="7940" max="7940" width="4" customWidth="1"/>
    <col min="7941" max="7941" width="9.109375" customWidth="1"/>
    <col min="7942" max="7942" width="10" customWidth="1"/>
    <col min="7943" max="7943" width="2.44140625" customWidth="1"/>
    <col min="7944" max="7944" width="8" customWidth="1"/>
    <col min="7945" max="7945" width="12.33203125" customWidth="1"/>
    <col min="7946" max="7946" width="0.109375" customWidth="1"/>
    <col min="7947" max="7947" width="7.6640625" customWidth="1"/>
    <col min="7948" max="7948" width="11.33203125" customWidth="1"/>
    <col min="7949" max="7949" width="3.88671875" customWidth="1"/>
    <col min="7950" max="7950" width="6" customWidth="1"/>
    <col min="7951" max="7951" width="2.44140625" customWidth="1"/>
    <col min="7952" max="7952" width="3" customWidth="1"/>
    <col min="7953" max="7953" width="0.33203125" customWidth="1"/>
    <col min="7954" max="7954" width="9.109375" customWidth="1"/>
    <col min="7955" max="7955" width="0.33203125" customWidth="1"/>
    <col min="7956" max="7956" width="3.33203125" customWidth="1"/>
    <col min="8191" max="8191" width="3.33203125" customWidth="1"/>
    <col min="8192" max="8192" width="6.109375" customWidth="1"/>
    <col min="8193" max="8193" width="3.33203125" customWidth="1"/>
    <col min="8194" max="8194" width="22" customWidth="1"/>
    <col min="8195" max="8195" width="5.109375" customWidth="1"/>
    <col min="8196" max="8196" width="4" customWidth="1"/>
    <col min="8197" max="8197" width="9.109375" customWidth="1"/>
    <col min="8198" max="8198" width="10" customWidth="1"/>
    <col min="8199" max="8199" width="2.44140625" customWidth="1"/>
    <col min="8200" max="8200" width="8" customWidth="1"/>
    <col min="8201" max="8201" width="12.33203125" customWidth="1"/>
    <col min="8202" max="8202" width="0.109375" customWidth="1"/>
    <col min="8203" max="8203" width="7.6640625" customWidth="1"/>
    <col min="8204" max="8204" width="11.33203125" customWidth="1"/>
    <col min="8205" max="8205" width="3.88671875" customWidth="1"/>
    <col min="8206" max="8206" width="6" customWidth="1"/>
    <col min="8207" max="8207" width="2.44140625" customWidth="1"/>
    <col min="8208" max="8208" width="3" customWidth="1"/>
    <col min="8209" max="8209" width="0.33203125" customWidth="1"/>
    <col min="8210" max="8210" width="9.109375" customWidth="1"/>
    <col min="8211" max="8211" width="0.33203125" customWidth="1"/>
    <col min="8212" max="8212" width="3.33203125" customWidth="1"/>
    <col min="8447" max="8447" width="3.33203125" customWidth="1"/>
    <col min="8448" max="8448" width="6.109375" customWidth="1"/>
    <col min="8449" max="8449" width="3.33203125" customWidth="1"/>
    <col min="8450" max="8450" width="22" customWidth="1"/>
    <col min="8451" max="8451" width="5.109375" customWidth="1"/>
    <col min="8452" max="8452" width="4" customWidth="1"/>
    <col min="8453" max="8453" width="9.109375" customWidth="1"/>
    <col min="8454" max="8454" width="10" customWidth="1"/>
    <col min="8455" max="8455" width="2.44140625" customWidth="1"/>
    <col min="8456" max="8456" width="8" customWidth="1"/>
    <col min="8457" max="8457" width="12.33203125" customWidth="1"/>
    <col min="8458" max="8458" width="0.109375" customWidth="1"/>
    <col min="8459" max="8459" width="7.6640625" customWidth="1"/>
    <col min="8460" max="8460" width="11.33203125" customWidth="1"/>
    <col min="8461" max="8461" width="3.88671875" customWidth="1"/>
    <col min="8462" max="8462" width="6" customWidth="1"/>
    <col min="8463" max="8463" width="2.44140625" customWidth="1"/>
    <col min="8464" max="8464" width="3" customWidth="1"/>
    <col min="8465" max="8465" width="0.33203125" customWidth="1"/>
    <col min="8466" max="8466" width="9.109375" customWidth="1"/>
    <col min="8467" max="8467" width="0.33203125" customWidth="1"/>
    <col min="8468" max="8468" width="3.33203125" customWidth="1"/>
    <col min="8703" max="8703" width="3.33203125" customWidth="1"/>
    <col min="8704" max="8704" width="6.109375" customWidth="1"/>
    <col min="8705" max="8705" width="3.33203125" customWidth="1"/>
    <col min="8706" max="8706" width="22" customWidth="1"/>
    <col min="8707" max="8707" width="5.109375" customWidth="1"/>
    <col min="8708" max="8708" width="4" customWidth="1"/>
    <col min="8709" max="8709" width="9.109375" customWidth="1"/>
    <col min="8710" max="8710" width="10" customWidth="1"/>
    <col min="8711" max="8711" width="2.44140625" customWidth="1"/>
    <col min="8712" max="8712" width="8" customWidth="1"/>
    <col min="8713" max="8713" width="12.33203125" customWidth="1"/>
    <col min="8714" max="8714" width="0.109375" customWidth="1"/>
    <col min="8715" max="8715" width="7.6640625" customWidth="1"/>
    <col min="8716" max="8716" width="11.33203125" customWidth="1"/>
    <col min="8717" max="8717" width="3.88671875" customWidth="1"/>
    <col min="8718" max="8718" width="6" customWidth="1"/>
    <col min="8719" max="8719" width="2.44140625" customWidth="1"/>
    <col min="8720" max="8720" width="3" customWidth="1"/>
    <col min="8721" max="8721" width="0.33203125" customWidth="1"/>
    <col min="8722" max="8722" width="9.109375" customWidth="1"/>
    <col min="8723" max="8723" width="0.33203125" customWidth="1"/>
    <col min="8724" max="8724" width="3.33203125" customWidth="1"/>
    <col min="8959" max="8959" width="3.33203125" customWidth="1"/>
    <col min="8960" max="8960" width="6.109375" customWidth="1"/>
    <col min="8961" max="8961" width="3.33203125" customWidth="1"/>
    <col min="8962" max="8962" width="22" customWidth="1"/>
    <col min="8963" max="8963" width="5.109375" customWidth="1"/>
    <col min="8964" max="8964" width="4" customWidth="1"/>
    <col min="8965" max="8965" width="9.109375" customWidth="1"/>
    <col min="8966" max="8966" width="10" customWidth="1"/>
    <col min="8967" max="8967" width="2.44140625" customWidth="1"/>
    <col min="8968" max="8968" width="8" customWidth="1"/>
    <col min="8969" max="8969" width="12.33203125" customWidth="1"/>
    <col min="8970" max="8970" width="0.109375" customWidth="1"/>
    <col min="8971" max="8971" width="7.6640625" customWidth="1"/>
    <col min="8972" max="8972" width="11.33203125" customWidth="1"/>
    <col min="8973" max="8973" width="3.88671875" customWidth="1"/>
    <col min="8974" max="8974" width="6" customWidth="1"/>
    <col min="8975" max="8975" width="2.44140625" customWidth="1"/>
    <col min="8976" max="8976" width="3" customWidth="1"/>
    <col min="8977" max="8977" width="0.33203125" customWidth="1"/>
    <col min="8978" max="8978" width="9.109375" customWidth="1"/>
    <col min="8979" max="8979" width="0.33203125" customWidth="1"/>
    <col min="8980" max="8980" width="3.33203125" customWidth="1"/>
    <col min="9215" max="9215" width="3.33203125" customWidth="1"/>
    <col min="9216" max="9216" width="6.109375" customWidth="1"/>
    <col min="9217" max="9217" width="3.33203125" customWidth="1"/>
    <col min="9218" max="9218" width="22" customWidth="1"/>
    <col min="9219" max="9219" width="5.109375" customWidth="1"/>
    <col min="9220" max="9220" width="4" customWidth="1"/>
    <col min="9221" max="9221" width="9.109375" customWidth="1"/>
    <col min="9222" max="9222" width="10" customWidth="1"/>
    <col min="9223" max="9223" width="2.44140625" customWidth="1"/>
    <col min="9224" max="9224" width="8" customWidth="1"/>
    <col min="9225" max="9225" width="12.33203125" customWidth="1"/>
    <col min="9226" max="9226" width="0.109375" customWidth="1"/>
    <col min="9227" max="9227" width="7.6640625" customWidth="1"/>
    <col min="9228" max="9228" width="11.33203125" customWidth="1"/>
    <col min="9229" max="9229" width="3.88671875" customWidth="1"/>
    <col min="9230" max="9230" width="6" customWidth="1"/>
    <col min="9231" max="9231" width="2.44140625" customWidth="1"/>
    <col min="9232" max="9232" width="3" customWidth="1"/>
    <col min="9233" max="9233" width="0.33203125" customWidth="1"/>
    <col min="9234" max="9234" width="9.109375" customWidth="1"/>
    <col min="9235" max="9235" width="0.33203125" customWidth="1"/>
    <col min="9236" max="9236" width="3.33203125" customWidth="1"/>
    <col min="9471" max="9471" width="3.33203125" customWidth="1"/>
    <col min="9472" max="9472" width="6.109375" customWidth="1"/>
    <col min="9473" max="9473" width="3.33203125" customWidth="1"/>
    <col min="9474" max="9474" width="22" customWidth="1"/>
    <col min="9475" max="9475" width="5.109375" customWidth="1"/>
    <col min="9476" max="9476" width="4" customWidth="1"/>
    <col min="9477" max="9477" width="9.109375" customWidth="1"/>
    <col min="9478" max="9478" width="10" customWidth="1"/>
    <col min="9479" max="9479" width="2.44140625" customWidth="1"/>
    <col min="9480" max="9480" width="8" customWidth="1"/>
    <col min="9481" max="9481" width="12.33203125" customWidth="1"/>
    <col min="9482" max="9482" width="0.109375" customWidth="1"/>
    <col min="9483" max="9483" width="7.6640625" customWidth="1"/>
    <col min="9484" max="9484" width="11.33203125" customWidth="1"/>
    <col min="9485" max="9485" width="3.88671875" customWidth="1"/>
    <col min="9486" max="9486" width="6" customWidth="1"/>
    <col min="9487" max="9487" width="2.44140625" customWidth="1"/>
    <col min="9488" max="9488" width="3" customWidth="1"/>
    <col min="9489" max="9489" width="0.33203125" customWidth="1"/>
    <col min="9490" max="9490" width="9.109375" customWidth="1"/>
    <col min="9491" max="9491" width="0.33203125" customWidth="1"/>
    <col min="9492" max="9492" width="3.33203125" customWidth="1"/>
    <col min="9727" max="9727" width="3.33203125" customWidth="1"/>
    <col min="9728" max="9728" width="6.109375" customWidth="1"/>
    <col min="9729" max="9729" width="3.33203125" customWidth="1"/>
    <col min="9730" max="9730" width="22" customWidth="1"/>
    <col min="9731" max="9731" width="5.109375" customWidth="1"/>
    <col min="9732" max="9732" width="4" customWidth="1"/>
    <col min="9733" max="9733" width="9.109375" customWidth="1"/>
    <col min="9734" max="9734" width="10" customWidth="1"/>
    <col min="9735" max="9735" width="2.44140625" customWidth="1"/>
    <col min="9736" max="9736" width="8" customWidth="1"/>
    <col min="9737" max="9737" width="12.33203125" customWidth="1"/>
    <col min="9738" max="9738" width="0.109375" customWidth="1"/>
    <col min="9739" max="9739" width="7.6640625" customWidth="1"/>
    <col min="9740" max="9740" width="11.33203125" customWidth="1"/>
    <col min="9741" max="9741" width="3.88671875" customWidth="1"/>
    <col min="9742" max="9742" width="6" customWidth="1"/>
    <col min="9743" max="9743" width="2.44140625" customWidth="1"/>
    <col min="9744" max="9744" width="3" customWidth="1"/>
    <col min="9745" max="9745" width="0.33203125" customWidth="1"/>
    <col min="9746" max="9746" width="9.109375" customWidth="1"/>
    <col min="9747" max="9747" width="0.33203125" customWidth="1"/>
    <col min="9748" max="9748" width="3.33203125" customWidth="1"/>
    <col min="9983" max="9983" width="3.33203125" customWidth="1"/>
    <col min="9984" max="9984" width="6.109375" customWidth="1"/>
    <col min="9985" max="9985" width="3.33203125" customWidth="1"/>
    <col min="9986" max="9986" width="22" customWidth="1"/>
    <col min="9987" max="9987" width="5.109375" customWidth="1"/>
    <col min="9988" max="9988" width="4" customWidth="1"/>
    <col min="9989" max="9989" width="9.109375" customWidth="1"/>
    <col min="9990" max="9990" width="10" customWidth="1"/>
    <col min="9991" max="9991" width="2.44140625" customWidth="1"/>
    <col min="9992" max="9992" width="8" customWidth="1"/>
    <col min="9993" max="9993" width="12.33203125" customWidth="1"/>
    <col min="9994" max="9994" width="0.109375" customWidth="1"/>
    <col min="9995" max="9995" width="7.6640625" customWidth="1"/>
    <col min="9996" max="9996" width="11.33203125" customWidth="1"/>
    <col min="9997" max="9997" width="3.88671875" customWidth="1"/>
    <col min="9998" max="9998" width="6" customWidth="1"/>
    <col min="9999" max="9999" width="2.44140625" customWidth="1"/>
    <col min="10000" max="10000" width="3" customWidth="1"/>
    <col min="10001" max="10001" width="0.33203125" customWidth="1"/>
    <col min="10002" max="10002" width="9.109375" customWidth="1"/>
    <col min="10003" max="10003" width="0.33203125" customWidth="1"/>
    <col min="10004" max="10004" width="3.33203125" customWidth="1"/>
    <col min="10239" max="10239" width="3.33203125" customWidth="1"/>
    <col min="10240" max="10240" width="6.109375" customWidth="1"/>
    <col min="10241" max="10241" width="3.33203125" customWidth="1"/>
    <col min="10242" max="10242" width="22" customWidth="1"/>
    <col min="10243" max="10243" width="5.109375" customWidth="1"/>
    <col min="10244" max="10244" width="4" customWidth="1"/>
    <col min="10245" max="10245" width="9.109375" customWidth="1"/>
    <col min="10246" max="10246" width="10" customWidth="1"/>
    <col min="10247" max="10247" width="2.44140625" customWidth="1"/>
    <col min="10248" max="10248" width="8" customWidth="1"/>
    <col min="10249" max="10249" width="12.33203125" customWidth="1"/>
    <col min="10250" max="10250" width="0.109375" customWidth="1"/>
    <col min="10251" max="10251" width="7.6640625" customWidth="1"/>
    <col min="10252" max="10252" width="11.33203125" customWidth="1"/>
    <col min="10253" max="10253" width="3.88671875" customWidth="1"/>
    <col min="10254" max="10254" width="6" customWidth="1"/>
    <col min="10255" max="10255" width="2.44140625" customWidth="1"/>
    <col min="10256" max="10256" width="3" customWidth="1"/>
    <col min="10257" max="10257" width="0.33203125" customWidth="1"/>
    <col min="10258" max="10258" width="9.109375" customWidth="1"/>
    <col min="10259" max="10259" width="0.33203125" customWidth="1"/>
    <col min="10260" max="10260" width="3.33203125" customWidth="1"/>
    <col min="10495" max="10495" width="3.33203125" customWidth="1"/>
    <col min="10496" max="10496" width="6.109375" customWidth="1"/>
    <col min="10497" max="10497" width="3.33203125" customWidth="1"/>
    <col min="10498" max="10498" width="22" customWidth="1"/>
    <col min="10499" max="10499" width="5.109375" customWidth="1"/>
    <col min="10500" max="10500" width="4" customWidth="1"/>
    <col min="10501" max="10501" width="9.109375" customWidth="1"/>
    <col min="10502" max="10502" width="10" customWidth="1"/>
    <col min="10503" max="10503" width="2.44140625" customWidth="1"/>
    <col min="10504" max="10504" width="8" customWidth="1"/>
    <col min="10505" max="10505" width="12.33203125" customWidth="1"/>
    <col min="10506" max="10506" width="0.109375" customWidth="1"/>
    <col min="10507" max="10507" width="7.6640625" customWidth="1"/>
    <col min="10508" max="10508" width="11.33203125" customWidth="1"/>
    <col min="10509" max="10509" width="3.88671875" customWidth="1"/>
    <col min="10510" max="10510" width="6" customWidth="1"/>
    <col min="10511" max="10511" width="2.44140625" customWidth="1"/>
    <col min="10512" max="10512" width="3" customWidth="1"/>
    <col min="10513" max="10513" width="0.33203125" customWidth="1"/>
    <col min="10514" max="10514" width="9.109375" customWidth="1"/>
    <col min="10515" max="10515" width="0.33203125" customWidth="1"/>
    <col min="10516" max="10516" width="3.33203125" customWidth="1"/>
    <col min="10751" max="10751" width="3.33203125" customWidth="1"/>
    <col min="10752" max="10752" width="6.109375" customWidth="1"/>
    <col min="10753" max="10753" width="3.33203125" customWidth="1"/>
    <col min="10754" max="10754" width="22" customWidth="1"/>
    <col min="10755" max="10755" width="5.109375" customWidth="1"/>
    <col min="10756" max="10756" width="4" customWidth="1"/>
    <col min="10757" max="10757" width="9.109375" customWidth="1"/>
    <col min="10758" max="10758" width="10" customWidth="1"/>
    <col min="10759" max="10759" width="2.44140625" customWidth="1"/>
    <col min="10760" max="10760" width="8" customWidth="1"/>
    <col min="10761" max="10761" width="12.33203125" customWidth="1"/>
    <col min="10762" max="10762" width="0.109375" customWidth="1"/>
    <col min="10763" max="10763" width="7.6640625" customWidth="1"/>
    <col min="10764" max="10764" width="11.33203125" customWidth="1"/>
    <col min="10765" max="10765" width="3.88671875" customWidth="1"/>
    <col min="10766" max="10766" width="6" customWidth="1"/>
    <col min="10767" max="10767" width="2.44140625" customWidth="1"/>
    <col min="10768" max="10768" width="3" customWidth="1"/>
    <col min="10769" max="10769" width="0.33203125" customWidth="1"/>
    <col min="10770" max="10770" width="9.109375" customWidth="1"/>
    <col min="10771" max="10771" width="0.33203125" customWidth="1"/>
    <col min="10772" max="10772" width="3.33203125" customWidth="1"/>
    <col min="11007" max="11007" width="3.33203125" customWidth="1"/>
    <col min="11008" max="11008" width="6.109375" customWidth="1"/>
    <col min="11009" max="11009" width="3.33203125" customWidth="1"/>
    <col min="11010" max="11010" width="22" customWidth="1"/>
    <col min="11011" max="11011" width="5.109375" customWidth="1"/>
    <col min="11012" max="11012" width="4" customWidth="1"/>
    <col min="11013" max="11013" width="9.109375" customWidth="1"/>
    <col min="11014" max="11014" width="10" customWidth="1"/>
    <col min="11015" max="11015" width="2.44140625" customWidth="1"/>
    <col min="11016" max="11016" width="8" customWidth="1"/>
    <col min="11017" max="11017" width="12.33203125" customWidth="1"/>
    <col min="11018" max="11018" width="0.109375" customWidth="1"/>
    <col min="11019" max="11019" width="7.6640625" customWidth="1"/>
    <col min="11020" max="11020" width="11.33203125" customWidth="1"/>
    <col min="11021" max="11021" width="3.88671875" customWidth="1"/>
    <col min="11022" max="11022" width="6" customWidth="1"/>
    <col min="11023" max="11023" width="2.44140625" customWidth="1"/>
    <col min="11024" max="11024" width="3" customWidth="1"/>
    <col min="11025" max="11025" width="0.33203125" customWidth="1"/>
    <col min="11026" max="11026" width="9.109375" customWidth="1"/>
    <col min="11027" max="11027" width="0.33203125" customWidth="1"/>
    <col min="11028" max="11028" width="3.33203125" customWidth="1"/>
    <col min="11263" max="11263" width="3.33203125" customWidth="1"/>
    <col min="11264" max="11264" width="6.109375" customWidth="1"/>
    <col min="11265" max="11265" width="3.33203125" customWidth="1"/>
    <col min="11266" max="11266" width="22" customWidth="1"/>
    <col min="11267" max="11267" width="5.109375" customWidth="1"/>
    <col min="11268" max="11268" width="4" customWidth="1"/>
    <col min="11269" max="11269" width="9.109375" customWidth="1"/>
    <col min="11270" max="11270" width="10" customWidth="1"/>
    <col min="11271" max="11271" width="2.44140625" customWidth="1"/>
    <col min="11272" max="11272" width="8" customWidth="1"/>
    <col min="11273" max="11273" width="12.33203125" customWidth="1"/>
    <col min="11274" max="11274" width="0.109375" customWidth="1"/>
    <col min="11275" max="11275" width="7.6640625" customWidth="1"/>
    <col min="11276" max="11276" width="11.33203125" customWidth="1"/>
    <col min="11277" max="11277" width="3.88671875" customWidth="1"/>
    <col min="11278" max="11278" width="6" customWidth="1"/>
    <col min="11279" max="11279" width="2.44140625" customWidth="1"/>
    <col min="11280" max="11280" width="3" customWidth="1"/>
    <col min="11281" max="11281" width="0.33203125" customWidth="1"/>
    <col min="11282" max="11282" width="9.109375" customWidth="1"/>
    <col min="11283" max="11283" width="0.33203125" customWidth="1"/>
    <col min="11284" max="11284" width="3.33203125" customWidth="1"/>
    <col min="11519" max="11519" width="3.33203125" customWidth="1"/>
    <col min="11520" max="11520" width="6.109375" customWidth="1"/>
    <col min="11521" max="11521" width="3.33203125" customWidth="1"/>
    <col min="11522" max="11522" width="22" customWidth="1"/>
    <col min="11523" max="11523" width="5.109375" customWidth="1"/>
    <col min="11524" max="11524" width="4" customWidth="1"/>
    <col min="11525" max="11525" width="9.109375" customWidth="1"/>
    <col min="11526" max="11526" width="10" customWidth="1"/>
    <col min="11527" max="11527" width="2.44140625" customWidth="1"/>
    <col min="11528" max="11528" width="8" customWidth="1"/>
    <col min="11529" max="11529" width="12.33203125" customWidth="1"/>
    <col min="11530" max="11530" width="0.109375" customWidth="1"/>
    <col min="11531" max="11531" width="7.6640625" customWidth="1"/>
    <col min="11532" max="11532" width="11.33203125" customWidth="1"/>
    <col min="11533" max="11533" width="3.88671875" customWidth="1"/>
    <col min="11534" max="11534" width="6" customWidth="1"/>
    <col min="11535" max="11535" width="2.44140625" customWidth="1"/>
    <col min="11536" max="11536" width="3" customWidth="1"/>
    <col min="11537" max="11537" width="0.33203125" customWidth="1"/>
    <col min="11538" max="11538" width="9.109375" customWidth="1"/>
    <col min="11539" max="11539" width="0.33203125" customWidth="1"/>
    <col min="11540" max="11540" width="3.33203125" customWidth="1"/>
    <col min="11775" max="11775" width="3.33203125" customWidth="1"/>
    <col min="11776" max="11776" width="6.109375" customWidth="1"/>
    <col min="11777" max="11777" width="3.33203125" customWidth="1"/>
    <col min="11778" max="11778" width="22" customWidth="1"/>
    <col min="11779" max="11779" width="5.109375" customWidth="1"/>
    <col min="11780" max="11780" width="4" customWidth="1"/>
    <col min="11781" max="11781" width="9.109375" customWidth="1"/>
    <col min="11782" max="11782" width="10" customWidth="1"/>
    <col min="11783" max="11783" width="2.44140625" customWidth="1"/>
    <col min="11784" max="11784" width="8" customWidth="1"/>
    <col min="11785" max="11785" width="12.33203125" customWidth="1"/>
    <col min="11786" max="11786" width="0.109375" customWidth="1"/>
    <col min="11787" max="11787" width="7.6640625" customWidth="1"/>
    <col min="11788" max="11788" width="11.33203125" customWidth="1"/>
    <col min="11789" max="11789" width="3.88671875" customWidth="1"/>
    <col min="11790" max="11790" width="6" customWidth="1"/>
    <col min="11791" max="11791" width="2.44140625" customWidth="1"/>
    <col min="11792" max="11792" width="3" customWidth="1"/>
    <col min="11793" max="11793" width="0.33203125" customWidth="1"/>
    <col min="11794" max="11794" width="9.109375" customWidth="1"/>
    <col min="11795" max="11795" width="0.33203125" customWidth="1"/>
    <col min="11796" max="11796" width="3.33203125" customWidth="1"/>
    <col min="12031" max="12031" width="3.33203125" customWidth="1"/>
    <col min="12032" max="12032" width="6.109375" customWidth="1"/>
    <col min="12033" max="12033" width="3.33203125" customWidth="1"/>
    <col min="12034" max="12034" width="22" customWidth="1"/>
    <col min="12035" max="12035" width="5.109375" customWidth="1"/>
    <col min="12036" max="12036" width="4" customWidth="1"/>
    <col min="12037" max="12037" width="9.109375" customWidth="1"/>
    <col min="12038" max="12038" width="10" customWidth="1"/>
    <col min="12039" max="12039" width="2.44140625" customWidth="1"/>
    <col min="12040" max="12040" width="8" customWidth="1"/>
    <col min="12041" max="12041" width="12.33203125" customWidth="1"/>
    <col min="12042" max="12042" width="0.109375" customWidth="1"/>
    <col min="12043" max="12043" width="7.6640625" customWidth="1"/>
    <col min="12044" max="12044" width="11.33203125" customWidth="1"/>
    <col min="12045" max="12045" width="3.88671875" customWidth="1"/>
    <col min="12046" max="12046" width="6" customWidth="1"/>
    <col min="12047" max="12047" width="2.44140625" customWidth="1"/>
    <col min="12048" max="12048" width="3" customWidth="1"/>
    <col min="12049" max="12049" width="0.33203125" customWidth="1"/>
    <col min="12050" max="12050" width="9.109375" customWidth="1"/>
    <col min="12051" max="12051" width="0.33203125" customWidth="1"/>
    <col min="12052" max="12052" width="3.33203125" customWidth="1"/>
    <col min="12287" max="12287" width="3.33203125" customWidth="1"/>
    <col min="12288" max="12288" width="6.109375" customWidth="1"/>
    <col min="12289" max="12289" width="3.33203125" customWidth="1"/>
    <col min="12290" max="12290" width="22" customWidth="1"/>
    <col min="12291" max="12291" width="5.109375" customWidth="1"/>
    <col min="12292" max="12292" width="4" customWidth="1"/>
    <col min="12293" max="12293" width="9.109375" customWidth="1"/>
    <col min="12294" max="12294" width="10" customWidth="1"/>
    <col min="12295" max="12295" width="2.44140625" customWidth="1"/>
    <col min="12296" max="12296" width="8" customWidth="1"/>
    <col min="12297" max="12297" width="12.33203125" customWidth="1"/>
    <col min="12298" max="12298" width="0.109375" customWidth="1"/>
    <col min="12299" max="12299" width="7.6640625" customWidth="1"/>
    <col min="12300" max="12300" width="11.33203125" customWidth="1"/>
    <col min="12301" max="12301" width="3.88671875" customWidth="1"/>
    <col min="12302" max="12302" width="6" customWidth="1"/>
    <col min="12303" max="12303" width="2.44140625" customWidth="1"/>
    <col min="12304" max="12304" width="3" customWidth="1"/>
    <col min="12305" max="12305" width="0.33203125" customWidth="1"/>
    <col min="12306" max="12306" width="9.109375" customWidth="1"/>
    <col min="12307" max="12307" width="0.33203125" customWidth="1"/>
    <col min="12308" max="12308" width="3.33203125" customWidth="1"/>
    <col min="12543" max="12543" width="3.33203125" customWidth="1"/>
    <col min="12544" max="12544" width="6.109375" customWidth="1"/>
    <col min="12545" max="12545" width="3.33203125" customWidth="1"/>
    <col min="12546" max="12546" width="22" customWidth="1"/>
    <col min="12547" max="12547" width="5.109375" customWidth="1"/>
    <col min="12548" max="12548" width="4" customWidth="1"/>
    <col min="12549" max="12549" width="9.109375" customWidth="1"/>
    <col min="12550" max="12550" width="10" customWidth="1"/>
    <col min="12551" max="12551" width="2.44140625" customWidth="1"/>
    <col min="12552" max="12552" width="8" customWidth="1"/>
    <col min="12553" max="12553" width="12.33203125" customWidth="1"/>
    <col min="12554" max="12554" width="0.109375" customWidth="1"/>
    <col min="12555" max="12555" width="7.6640625" customWidth="1"/>
    <col min="12556" max="12556" width="11.33203125" customWidth="1"/>
    <col min="12557" max="12557" width="3.88671875" customWidth="1"/>
    <col min="12558" max="12558" width="6" customWidth="1"/>
    <col min="12559" max="12559" width="2.44140625" customWidth="1"/>
    <col min="12560" max="12560" width="3" customWidth="1"/>
    <col min="12561" max="12561" width="0.33203125" customWidth="1"/>
    <col min="12562" max="12562" width="9.109375" customWidth="1"/>
    <col min="12563" max="12563" width="0.33203125" customWidth="1"/>
    <col min="12564" max="12564" width="3.33203125" customWidth="1"/>
    <col min="12799" max="12799" width="3.33203125" customWidth="1"/>
    <col min="12800" max="12800" width="6.109375" customWidth="1"/>
    <col min="12801" max="12801" width="3.33203125" customWidth="1"/>
    <col min="12802" max="12802" width="22" customWidth="1"/>
    <col min="12803" max="12803" width="5.109375" customWidth="1"/>
    <col min="12804" max="12804" width="4" customWidth="1"/>
    <col min="12805" max="12805" width="9.109375" customWidth="1"/>
    <col min="12806" max="12806" width="10" customWidth="1"/>
    <col min="12807" max="12807" width="2.44140625" customWidth="1"/>
    <col min="12808" max="12808" width="8" customWidth="1"/>
    <col min="12809" max="12809" width="12.33203125" customWidth="1"/>
    <col min="12810" max="12810" width="0.109375" customWidth="1"/>
    <col min="12811" max="12811" width="7.6640625" customWidth="1"/>
    <col min="12812" max="12812" width="11.33203125" customWidth="1"/>
    <col min="12813" max="12813" width="3.88671875" customWidth="1"/>
    <col min="12814" max="12814" width="6" customWidth="1"/>
    <col min="12815" max="12815" width="2.44140625" customWidth="1"/>
    <col min="12816" max="12816" width="3" customWidth="1"/>
    <col min="12817" max="12817" width="0.33203125" customWidth="1"/>
    <col min="12818" max="12818" width="9.109375" customWidth="1"/>
    <col min="12819" max="12819" width="0.33203125" customWidth="1"/>
    <col min="12820" max="12820" width="3.33203125" customWidth="1"/>
    <col min="13055" max="13055" width="3.33203125" customWidth="1"/>
    <col min="13056" max="13056" width="6.109375" customWidth="1"/>
    <col min="13057" max="13057" width="3.33203125" customWidth="1"/>
    <col min="13058" max="13058" width="22" customWidth="1"/>
    <col min="13059" max="13059" width="5.109375" customWidth="1"/>
    <col min="13060" max="13060" width="4" customWidth="1"/>
    <col min="13061" max="13061" width="9.109375" customWidth="1"/>
    <col min="13062" max="13062" width="10" customWidth="1"/>
    <col min="13063" max="13063" width="2.44140625" customWidth="1"/>
    <col min="13064" max="13064" width="8" customWidth="1"/>
    <col min="13065" max="13065" width="12.33203125" customWidth="1"/>
    <col min="13066" max="13066" width="0.109375" customWidth="1"/>
    <col min="13067" max="13067" width="7.6640625" customWidth="1"/>
    <col min="13068" max="13068" width="11.33203125" customWidth="1"/>
    <col min="13069" max="13069" width="3.88671875" customWidth="1"/>
    <col min="13070" max="13070" width="6" customWidth="1"/>
    <col min="13071" max="13071" width="2.44140625" customWidth="1"/>
    <col min="13072" max="13072" width="3" customWidth="1"/>
    <col min="13073" max="13073" width="0.33203125" customWidth="1"/>
    <col min="13074" max="13074" width="9.109375" customWidth="1"/>
    <col min="13075" max="13075" width="0.33203125" customWidth="1"/>
    <col min="13076" max="13076" width="3.33203125" customWidth="1"/>
    <col min="13311" max="13311" width="3.33203125" customWidth="1"/>
    <col min="13312" max="13312" width="6.109375" customWidth="1"/>
    <col min="13313" max="13313" width="3.33203125" customWidth="1"/>
    <col min="13314" max="13314" width="22" customWidth="1"/>
    <col min="13315" max="13315" width="5.109375" customWidth="1"/>
    <col min="13316" max="13316" width="4" customWidth="1"/>
    <col min="13317" max="13317" width="9.109375" customWidth="1"/>
    <col min="13318" max="13318" width="10" customWidth="1"/>
    <col min="13319" max="13319" width="2.44140625" customWidth="1"/>
    <col min="13320" max="13320" width="8" customWidth="1"/>
    <col min="13321" max="13321" width="12.33203125" customWidth="1"/>
    <col min="13322" max="13322" width="0.109375" customWidth="1"/>
    <col min="13323" max="13323" width="7.6640625" customWidth="1"/>
    <col min="13324" max="13324" width="11.33203125" customWidth="1"/>
    <col min="13325" max="13325" width="3.88671875" customWidth="1"/>
    <col min="13326" max="13326" width="6" customWidth="1"/>
    <col min="13327" max="13327" width="2.44140625" customWidth="1"/>
    <col min="13328" max="13328" width="3" customWidth="1"/>
    <col min="13329" max="13329" width="0.33203125" customWidth="1"/>
    <col min="13330" max="13330" width="9.109375" customWidth="1"/>
    <col min="13331" max="13331" width="0.33203125" customWidth="1"/>
    <col min="13332" max="13332" width="3.33203125" customWidth="1"/>
    <col min="13567" max="13567" width="3.33203125" customWidth="1"/>
    <col min="13568" max="13568" width="6.109375" customWidth="1"/>
    <col min="13569" max="13569" width="3.33203125" customWidth="1"/>
    <col min="13570" max="13570" width="22" customWidth="1"/>
    <col min="13571" max="13571" width="5.109375" customWidth="1"/>
    <col min="13572" max="13572" width="4" customWidth="1"/>
    <col min="13573" max="13573" width="9.109375" customWidth="1"/>
    <col min="13574" max="13574" width="10" customWidth="1"/>
    <col min="13575" max="13575" width="2.44140625" customWidth="1"/>
    <col min="13576" max="13576" width="8" customWidth="1"/>
    <col min="13577" max="13577" width="12.33203125" customWidth="1"/>
    <col min="13578" max="13578" width="0.109375" customWidth="1"/>
    <col min="13579" max="13579" width="7.6640625" customWidth="1"/>
    <col min="13580" max="13580" width="11.33203125" customWidth="1"/>
    <col min="13581" max="13581" width="3.88671875" customWidth="1"/>
    <col min="13582" max="13582" width="6" customWidth="1"/>
    <col min="13583" max="13583" width="2.44140625" customWidth="1"/>
    <col min="13584" max="13584" width="3" customWidth="1"/>
    <col min="13585" max="13585" width="0.33203125" customWidth="1"/>
    <col min="13586" max="13586" width="9.109375" customWidth="1"/>
    <col min="13587" max="13587" width="0.33203125" customWidth="1"/>
    <col min="13588" max="13588" width="3.33203125" customWidth="1"/>
    <col min="13823" max="13823" width="3.33203125" customWidth="1"/>
    <col min="13824" max="13824" width="6.109375" customWidth="1"/>
    <col min="13825" max="13825" width="3.33203125" customWidth="1"/>
    <col min="13826" max="13826" width="22" customWidth="1"/>
    <col min="13827" max="13827" width="5.109375" customWidth="1"/>
    <col min="13828" max="13828" width="4" customWidth="1"/>
    <col min="13829" max="13829" width="9.109375" customWidth="1"/>
    <col min="13830" max="13830" width="10" customWidth="1"/>
    <col min="13831" max="13831" width="2.44140625" customWidth="1"/>
    <col min="13832" max="13832" width="8" customWidth="1"/>
    <col min="13833" max="13833" width="12.33203125" customWidth="1"/>
    <col min="13834" max="13834" width="0.109375" customWidth="1"/>
    <col min="13835" max="13835" width="7.6640625" customWidth="1"/>
    <col min="13836" max="13836" width="11.33203125" customWidth="1"/>
    <col min="13837" max="13837" width="3.88671875" customWidth="1"/>
    <col min="13838" max="13838" width="6" customWidth="1"/>
    <col min="13839" max="13839" width="2.44140625" customWidth="1"/>
    <col min="13840" max="13840" width="3" customWidth="1"/>
    <col min="13841" max="13841" width="0.33203125" customWidth="1"/>
    <col min="13842" max="13842" width="9.109375" customWidth="1"/>
    <col min="13843" max="13843" width="0.33203125" customWidth="1"/>
    <col min="13844" max="13844" width="3.33203125" customWidth="1"/>
    <col min="14079" max="14079" width="3.33203125" customWidth="1"/>
    <col min="14080" max="14080" width="6.109375" customWidth="1"/>
    <col min="14081" max="14081" width="3.33203125" customWidth="1"/>
    <col min="14082" max="14082" width="22" customWidth="1"/>
    <col min="14083" max="14083" width="5.109375" customWidth="1"/>
    <col min="14084" max="14084" width="4" customWidth="1"/>
    <col min="14085" max="14085" width="9.109375" customWidth="1"/>
    <col min="14086" max="14086" width="10" customWidth="1"/>
    <col min="14087" max="14087" width="2.44140625" customWidth="1"/>
    <col min="14088" max="14088" width="8" customWidth="1"/>
    <col min="14089" max="14089" width="12.33203125" customWidth="1"/>
    <col min="14090" max="14090" width="0.109375" customWidth="1"/>
    <col min="14091" max="14091" width="7.6640625" customWidth="1"/>
    <col min="14092" max="14092" width="11.33203125" customWidth="1"/>
    <col min="14093" max="14093" width="3.88671875" customWidth="1"/>
    <col min="14094" max="14094" width="6" customWidth="1"/>
    <col min="14095" max="14095" width="2.44140625" customWidth="1"/>
    <col min="14096" max="14096" width="3" customWidth="1"/>
    <col min="14097" max="14097" width="0.33203125" customWidth="1"/>
    <col min="14098" max="14098" width="9.109375" customWidth="1"/>
    <col min="14099" max="14099" width="0.33203125" customWidth="1"/>
    <col min="14100" max="14100" width="3.33203125" customWidth="1"/>
    <col min="14335" max="14335" width="3.33203125" customWidth="1"/>
    <col min="14336" max="14336" width="6.109375" customWidth="1"/>
    <col min="14337" max="14337" width="3.33203125" customWidth="1"/>
    <col min="14338" max="14338" width="22" customWidth="1"/>
    <col min="14339" max="14339" width="5.109375" customWidth="1"/>
    <col min="14340" max="14340" width="4" customWidth="1"/>
    <col min="14341" max="14341" width="9.109375" customWidth="1"/>
    <col min="14342" max="14342" width="10" customWidth="1"/>
    <col min="14343" max="14343" width="2.44140625" customWidth="1"/>
    <col min="14344" max="14344" width="8" customWidth="1"/>
    <col min="14345" max="14345" width="12.33203125" customWidth="1"/>
    <col min="14346" max="14346" width="0.109375" customWidth="1"/>
    <col min="14347" max="14347" width="7.6640625" customWidth="1"/>
    <col min="14348" max="14348" width="11.33203125" customWidth="1"/>
    <col min="14349" max="14349" width="3.88671875" customWidth="1"/>
    <col min="14350" max="14350" width="6" customWidth="1"/>
    <col min="14351" max="14351" width="2.44140625" customWidth="1"/>
    <col min="14352" max="14352" width="3" customWidth="1"/>
    <col min="14353" max="14353" width="0.33203125" customWidth="1"/>
    <col min="14354" max="14354" width="9.109375" customWidth="1"/>
    <col min="14355" max="14355" width="0.33203125" customWidth="1"/>
    <col min="14356" max="14356" width="3.33203125" customWidth="1"/>
    <col min="14591" max="14591" width="3.33203125" customWidth="1"/>
    <col min="14592" max="14592" width="6.109375" customWidth="1"/>
    <col min="14593" max="14593" width="3.33203125" customWidth="1"/>
    <col min="14594" max="14594" width="22" customWidth="1"/>
    <col min="14595" max="14595" width="5.109375" customWidth="1"/>
    <col min="14596" max="14596" width="4" customWidth="1"/>
    <col min="14597" max="14597" width="9.109375" customWidth="1"/>
    <col min="14598" max="14598" width="10" customWidth="1"/>
    <col min="14599" max="14599" width="2.44140625" customWidth="1"/>
    <col min="14600" max="14600" width="8" customWidth="1"/>
    <col min="14601" max="14601" width="12.33203125" customWidth="1"/>
    <col min="14602" max="14602" width="0.109375" customWidth="1"/>
    <col min="14603" max="14603" width="7.6640625" customWidth="1"/>
    <col min="14604" max="14604" width="11.33203125" customWidth="1"/>
    <col min="14605" max="14605" width="3.88671875" customWidth="1"/>
    <col min="14606" max="14606" width="6" customWidth="1"/>
    <col min="14607" max="14607" width="2.44140625" customWidth="1"/>
    <col min="14608" max="14608" width="3" customWidth="1"/>
    <col min="14609" max="14609" width="0.33203125" customWidth="1"/>
    <col min="14610" max="14610" width="9.109375" customWidth="1"/>
    <col min="14611" max="14611" width="0.33203125" customWidth="1"/>
    <col min="14612" max="14612" width="3.33203125" customWidth="1"/>
    <col min="14847" max="14847" width="3.33203125" customWidth="1"/>
    <col min="14848" max="14848" width="6.109375" customWidth="1"/>
    <col min="14849" max="14849" width="3.33203125" customWidth="1"/>
    <col min="14850" max="14850" width="22" customWidth="1"/>
    <col min="14851" max="14851" width="5.109375" customWidth="1"/>
    <col min="14852" max="14852" width="4" customWidth="1"/>
    <col min="14853" max="14853" width="9.109375" customWidth="1"/>
    <col min="14854" max="14854" width="10" customWidth="1"/>
    <col min="14855" max="14855" width="2.44140625" customWidth="1"/>
    <col min="14856" max="14856" width="8" customWidth="1"/>
    <col min="14857" max="14857" width="12.33203125" customWidth="1"/>
    <col min="14858" max="14858" width="0.109375" customWidth="1"/>
    <col min="14859" max="14859" width="7.6640625" customWidth="1"/>
    <col min="14860" max="14860" width="11.33203125" customWidth="1"/>
    <col min="14861" max="14861" width="3.88671875" customWidth="1"/>
    <col min="14862" max="14862" width="6" customWidth="1"/>
    <col min="14863" max="14863" width="2.44140625" customWidth="1"/>
    <col min="14864" max="14864" width="3" customWidth="1"/>
    <col min="14865" max="14865" width="0.33203125" customWidth="1"/>
    <col min="14866" max="14866" width="9.109375" customWidth="1"/>
    <col min="14867" max="14867" width="0.33203125" customWidth="1"/>
    <col min="14868" max="14868" width="3.33203125" customWidth="1"/>
    <col min="15103" max="15103" width="3.33203125" customWidth="1"/>
    <col min="15104" max="15104" width="6.109375" customWidth="1"/>
    <col min="15105" max="15105" width="3.33203125" customWidth="1"/>
    <col min="15106" max="15106" width="22" customWidth="1"/>
    <col min="15107" max="15107" width="5.109375" customWidth="1"/>
    <col min="15108" max="15108" width="4" customWidth="1"/>
    <col min="15109" max="15109" width="9.109375" customWidth="1"/>
    <col min="15110" max="15110" width="10" customWidth="1"/>
    <col min="15111" max="15111" width="2.44140625" customWidth="1"/>
    <col min="15112" max="15112" width="8" customWidth="1"/>
    <col min="15113" max="15113" width="12.33203125" customWidth="1"/>
    <col min="15114" max="15114" width="0.109375" customWidth="1"/>
    <col min="15115" max="15115" width="7.6640625" customWidth="1"/>
    <col min="15116" max="15116" width="11.33203125" customWidth="1"/>
    <col min="15117" max="15117" width="3.88671875" customWidth="1"/>
    <col min="15118" max="15118" width="6" customWidth="1"/>
    <col min="15119" max="15119" width="2.44140625" customWidth="1"/>
    <col min="15120" max="15120" width="3" customWidth="1"/>
    <col min="15121" max="15121" width="0.33203125" customWidth="1"/>
    <col min="15122" max="15122" width="9.109375" customWidth="1"/>
    <col min="15123" max="15123" width="0.33203125" customWidth="1"/>
    <col min="15124" max="15124" width="3.33203125" customWidth="1"/>
    <col min="15359" max="15359" width="3.33203125" customWidth="1"/>
    <col min="15360" max="15360" width="6.109375" customWidth="1"/>
    <col min="15361" max="15361" width="3.33203125" customWidth="1"/>
    <col min="15362" max="15362" width="22" customWidth="1"/>
    <col min="15363" max="15363" width="5.109375" customWidth="1"/>
    <col min="15364" max="15364" width="4" customWidth="1"/>
    <col min="15365" max="15365" width="9.109375" customWidth="1"/>
    <col min="15366" max="15366" width="10" customWidth="1"/>
    <col min="15367" max="15367" width="2.44140625" customWidth="1"/>
    <col min="15368" max="15368" width="8" customWidth="1"/>
    <col min="15369" max="15369" width="12.33203125" customWidth="1"/>
    <col min="15370" max="15370" width="0.109375" customWidth="1"/>
    <col min="15371" max="15371" width="7.6640625" customWidth="1"/>
    <col min="15372" max="15372" width="11.33203125" customWidth="1"/>
    <col min="15373" max="15373" width="3.88671875" customWidth="1"/>
    <col min="15374" max="15374" width="6" customWidth="1"/>
    <col min="15375" max="15375" width="2.44140625" customWidth="1"/>
    <col min="15376" max="15376" width="3" customWidth="1"/>
    <col min="15377" max="15377" width="0.33203125" customWidth="1"/>
    <col min="15378" max="15378" width="9.109375" customWidth="1"/>
    <col min="15379" max="15379" width="0.33203125" customWidth="1"/>
    <col min="15380" max="15380" width="3.33203125" customWidth="1"/>
    <col min="15615" max="15615" width="3.33203125" customWidth="1"/>
    <col min="15616" max="15616" width="6.109375" customWidth="1"/>
    <col min="15617" max="15617" width="3.33203125" customWidth="1"/>
    <col min="15618" max="15618" width="22" customWidth="1"/>
    <col min="15619" max="15619" width="5.109375" customWidth="1"/>
    <col min="15620" max="15620" width="4" customWidth="1"/>
    <col min="15621" max="15621" width="9.109375" customWidth="1"/>
    <col min="15622" max="15622" width="10" customWidth="1"/>
    <col min="15623" max="15623" width="2.44140625" customWidth="1"/>
    <col min="15624" max="15624" width="8" customWidth="1"/>
    <col min="15625" max="15625" width="12.33203125" customWidth="1"/>
    <col min="15626" max="15626" width="0.109375" customWidth="1"/>
    <col min="15627" max="15627" width="7.6640625" customWidth="1"/>
    <col min="15628" max="15628" width="11.33203125" customWidth="1"/>
    <col min="15629" max="15629" width="3.88671875" customWidth="1"/>
    <col min="15630" max="15630" width="6" customWidth="1"/>
    <col min="15631" max="15631" width="2.44140625" customWidth="1"/>
    <col min="15632" max="15632" width="3" customWidth="1"/>
    <col min="15633" max="15633" width="0.33203125" customWidth="1"/>
    <col min="15634" max="15634" width="9.109375" customWidth="1"/>
    <col min="15635" max="15635" width="0.33203125" customWidth="1"/>
    <col min="15636" max="15636" width="3.33203125" customWidth="1"/>
    <col min="15871" max="15871" width="3.33203125" customWidth="1"/>
    <col min="15872" max="15872" width="6.109375" customWidth="1"/>
    <col min="15873" max="15873" width="3.33203125" customWidth="1"/>
    <col min="15874" max="15874" width="22" customWidth="1"/>
    <col min="15875" max="15875" width="5.109375" customWidth="1"/>
    <col min="15876" max="15876" width="4" customWidth="1"/>
    <col min="15877" max="15877" width="9.109375" customWidth="1"/>
    <col min="15878" max="15878" width="10" customWidth="1"/>
    <col min="15879" max="15879" width="2.44140625" customWidth="1"/>
    <col min="15880" max="15880" width="8" customWidth="1"/>
    <col min="15881" max="15881" width="12.33203125" customWidth="1"/>
    <col min="15882" max="15882" width="0.109375" customWidth="1"/>
    <col min="15883" max="15883" width="7.6640625" customWidth="1"/>
    <col min="15884" max="15884" width="11.33203125" customWidth="1"/>
    <col min="15885" max="15885" width="3.88671875" customWidth="1"/>
    <col min="15886" max="15886" width="6" customWidth="1"/>
    <col min="15887" max="15887" width="2.44140625" customWidth="1"/>
    <col min="15888" max="15888" width="3" customWidth="1"/>
    <col min="15889" max="15889" width="0.33203125" customWidth="1"/>
    <col min="15890" max="15890" width="9.109375" customWidth="1"/>
    <col min="15891" max="15891" width="0.33203125" customWidth="1"/>
    <col min="15892" max="15892" width="3.33203125" customWidth="1"/>
    <col min="16127" max="16127" width="3.33203125" customWidth="1"/>
    <col min="16128" max="16128" width="6.109375" customWidth="1"/>
    <col min="16129" max="16129" width="3.33203125" customWidth="1"/>
    <col min="16130" max="16130" width="22" customWidth="1"/>
    <col min="16131" max="16131" width="5.109375" customWidth="1"/>
    <col min="16132" max="16132" width="4" customWidth="1"/>
    <col min="16133" max="16133" width="9.109375" customWidth="1"/>
    <col min="16134" max="16134" width="10" customWidth="1"/>
    <col min="16135" max="16135" width="2.44140625" customWidth="1"/>
    <col min="16136" max="16136" width="8" customWidth="1"/>
    <col min="16137" max="16137" width="12.33203125" customWidth="1"/>
    <col min="16138" max="16138" width="0.109375" customWidth="1"/>
    <col min="16139" max="16139" width="7.6640625" customWidth="1"/>
    <col min="16140" max="16140" width="11.33203125" customWidth="1"/>
    <col min="16141" max="16141" width="3.88671875" customWidth="1"/>
    <col min="16142" max="16142" width="6" customWidth="1"/>
    <col min="16143" max="16143" width="2.44140625" customWidth="1"/>
    <col min="16144" max="16144" width="3" customWidth="1"/>
    <col min="16145" max="16145" width="0.33203125" customWidth="1"/>
    <col min="16146" max="16146" width="9.109375" customWidth="1"/>
    <col min="16147" max="16147" width="0.33203125" customWidth="1"/>
    <col min="16148" max="16148" width="3.33203125" customWidth="1"/>
  </cols>
  <sheetData>
    <row r="1" spans="1:20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16.5" customHeight="1">
      <c r="A2" s="13"/>
      <c r="B2" s="193" t="s">
        <v>334</v>
      </c>
      <c r="C2" s="194"/>
      <c r="D2" s="194"/>
      <c r="E2" s="195"/>
      <c r="F2" s="195"/>
      <c r="G2" s="13"/>
      <c r="H2" s="13"/>
      <c r="I2" s="13"/>
      <c r="J2" s="13"/>
      <c r="K2" s="13"/>
      <c r="L2" s="13"/>
      <c r="M2" s="13"/>
      <c r="N2" s="13"/>
      <c r="O2" s="13"/>
      <c r="P2" s="181"/>
      <c r="Q2" s="182"/>
      <c r="R2" s="182"/>
      <c r="S2" s="13"/>
      <c r="T2" s="13"/>
    </row>
    <row r="3" spans="1:20">
      <c r="A3" s="13"/>
      <c r="B3" s="183" t="s">
        <v>335</v>
      </c>
      <c r="C3" s="184"/>
      <c r="D3" s="18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>
      <c r="A4" s="13"/>
      <c r="B4" s="183" t="s">
        <v>283</v>
      </c>
      <c r="C4" s="184"/>
      <c r="D4" s="18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5" spans="1:20">
      <c r="A5" s="13"/>
      <c r="B5" s="183" t="s">
        <v>350</v>
      </c>
      <c r="C5" s="184"/>
      <c r="D5" s="18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17.399999999999999">
      <c r="A7" s="13"/>
      <c r="B7" s="191" t="s">
        <v>284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3"/>
      <c r="T7" s="13"/>
    </row>
    <row r="8" spans="1:20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ht="15" customHeight="1">
      <c r="A9" s="13"/>
      <c r="B9" s="196" t="s">
        <v>349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3"/>
      <c r="T9" s="13"/>
    </row>
    <row r="10" spans="1:20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15" customHeight="1">
      <c r="A11" s="13"/>
      <c r="B11" s="198" t="s">
        <v>285</v>
      </c>
      <c r="C11" s="199"/>
      <c r="D11" s="199"/>
      <c r="E11" s="200"/>
      <c r="F11" s="198" t="s">
        <v>286</v>
      </c>
      <c r="G11" s="200"/>
      <c r="H11" s="205" t="s">
        <v>287</v>
      </c>
      <c r="I11" s="206"/>
      <c r="J11" s="206"/>
      <c r="K11" s="206"/>
      <c r="L11" s="206"/>
      <c r="M11" s="206"/>
      <c r="N11" s="207"/>
      <c r="O11" s="198" t="s">
        <v>439</v>
      </c>
      <c r="P11" s="199"/>
      <c r="Q11" s="200"/>
      <c r="R11" s="76"/>
      <c r="S11" s="200"/>
      <c r="T11" s="13"/>
    </row>
    <row r="12" spans="1:20" ht="30" customHeight="1">
      <c r="A12" s="13"/>
      <c r="B12" s="201"/>
      <c r="C12" s="202"/>
      <c r="D12" s="202"/>
      <c r="E12" s="203"/>
      <c r="F12" s="201"/>
      <c r="G12" s="203"/>
      <c r="H12" s="198" t="s">
        <v>288</v>
      </c>
      <c r="I12" s="200"/>
      <c r="J12" s="84" t="s">
        <v>289</v>
      </c>
      <c r="K12" s="198" t="s">
        <v>290</v>
      </c>
      <c r="L12" s="200"/>
      <c r="M12" s="84" t="s">
        <v>289</v>
      </c>
      <c r="N12" s="208" t="s">
        <v>291</v>
      </c>
      <c r="O12" s="201"/>
      <c r="P12" s="202"/>
      <c r="Q12" s="203"/>
      <c r="R12" s="77" t="s">
        <v>440</v>
      </c>
      <c r="S12" s="203"/>
      <c r="T12" s="13"/>
    </row>
    <row r="13" spans="1:20" ht="15" customHeight="1">
      <c r="A13" s="13"/>
      <c r="B13" s="201"/>
      <c r="C13" s="202"/>
      <c r="D13" s="202"/>
      <c r="E13" s="203"/>
      <c r="F13" s="201"/>
      <c r="G13" s="203"/>
      <c r="H13" s="201"/>
      <c r="I13" s="203"/>
      <c r="J13" s="210" t="s">
        <v>292</v>
      </c>
      <c r="K13" s="201"/>
      <c r="L13" s="203"/>
      <c r="M13" s="210" t="s">
        <v>293</v>
      </c>
      <c r="N13" s="209"/>
      <c r="O13" s="201"/>
      <c r="P13" s="202"/>
      <c r="Q13" s="203"/>
      <c r="R13" s="77"/>
      <c r="S13" s="203"/>
      <c r="T13" s="13"/>
    </row>
    <row r="14" spans="1:20" ht="15" customHeight="1">
      <c r="A14" s="13"/>
      <c r="B14" s="179"/>
      <c r="C14" s="204"/>
      <c r="D14" s="204"/>
      <c r="E14" s="180"/>
      <c r="F14" s="179" t="s">
        <v>294</v>
      </c>
      <c r="G14" s="180"/>
      <c r="H14" s="179" t="s">
        <v>295</v>
      </c>
      <c r="I14" s="180"/>
      <c r="J14" s="211"/>
      <c r="K14" s="179" t="s">
        <v>296</v>
      </c>
      <c r="L14" s="180"/>
      <c r="M14" s="211"/>
      <c r="N14" s="85" t="s">
        <v>297</v>
      </c>
      <c r="O14" s="179">
        <v>7</v>
      </c>
      <c r="P14" s="204"/>
      <c r="Q14" s="180"/>
      <c r="R14" s="77">
        <v>8</v>
      </c>
      <c r="S14" s="83"/>
      <c r="T14" s="13"/>
    </row>
    <row r="15" spans="1:20">
      <c r="A15" s="13"/>
      <c r="B15" s="212" t="s">
        <v>298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4"/>
      <c r="S15" s="13"/>
      <c r="T15" s="13"/>
    </row>
    <row r="16" spans="1:20" ht="15" customHeight="1">
      <c r="A16" s="13"/>
      <c r="B16" s="14" t="s">
        <v>299</v>
      </c>
      <c r="C16" s="175" t="s">
        <v>300</v>
      </c>
      <c r="D16" s="176"/>
      <c r="E16" s="176"/>
      <c r="F16" s="174">
        <v>3770687</v>
      </c>
      <c r="G16" s="173"/>
      <c r="H16" s="174">
        <v>1856804.72</v>
      </c>
      <c r="I16" s="173"/>
      <c r="J16" s="63">
        <f>H16/F16*100</f>
        <v>49.243141103995107</v>
      </c>
      <c r="K16" s="174">
        <f>1798573.13+3208.99</f>
        <v>1801782.1199999999</v>
      </c>
      <c r="L16" s="173"/>
      <c r="M16" s="63">
        <f>K16/F16*100</f>
        <v>47.783921603675935</v>
      </c>
      <c r="N16" s="118">
        <f>H16-K16</f>
        <v>55022.600000000093</v>
      </c>
      <c r="O16" s="174">
        <v>0</v>
      </c>
      <c r="P16" s="173"/>
      <c r="Q16" s="173"/>
      <c r="R16" s="122">
        <f>O16+N16</f>
        <v>55022.600000000093</v>
      </c>
      <c r="S16" s="13"/>
      <c r="T16" s="13"/>
    </row>
    <row r="17" spans="1:28" ht="14.25" customHeight="1">
      <c r="A17" s="13"/>
      <c r="B17" s="14" t="s">
        <v>301</v>
      </c>
      <c r="C17" s="175" t="s">
        <v>302</v>
      </c>
      <c r="D17" s="176"/>
      <c r="E17" s="176"/>
      <c r="F17" s="174">
        <v>10073</v>
      </c>
      <c r="G17" s="173"/>
      <c r="H17" s="174">
        <v>3413.43</v>
      </c>
      <c r="I17" s="173"/>
      <c r="J17" s="63">
        <f t="shared" ref="J17:J19" si="0">H17/F17*100</f>
        <v>33.886925444256924</v>
      </c>
      <c r="K17" s="174">
        <v>650</v>
      </c>
      <c r="L17" s="173"/>
      <c r="M17" s="63">
        <f t="shared" ref="M17:M20" si="1">K17/F17*100</f>
        <v>6.4528938747145839</v>
      </c>
      <c r="N17" s="118">
        <f t="shared" ref="N17:N27" si="2">H17-K17</f>
        <v>2763.43</v>
      </c>
      <c r="O17" s="174">
        <f>20292.58</f>
        <v>20292.580000000002</v>
      </c>
      <c r="P17" s="173"/>
      <c r="Q17" s="173"/>
      <c r="R17" s="122">
        <f>O17+N17</f>
        <v>23056.010000000002</v>
      </c>
      <c r="S17" s="13"/>
      <c r="T17" s="13"/>
    </row>
    <row r="18" spans="1:28" ht="15" customHeight="1">
      <c r="A18" s="13"/>
      <c r="B18" s="14" t="s">
        <v>303</v>
      </c>
      <c r="C18" s="175" t="s">
        <v>304</v>
      </c>
      <c r="D18" s="176"/>
      <c r="E18" s="176"/>
      <c r="F18" s="174">
        <v>488420</v>
      </c>
      <c r="G18" s="173"/>
      <c r="H18" s="174">
        <v>159405.04</v>
      </c>
      <c r="I18" s="173"/>
      <c r="J18" s="63">
        <f t="shared" si="0"/>
        <v>32.636878096720039</v>
      </c>
      <c r="K18" s="174">
        <v>139863.97</v>
      </c>
      <c r="L18" s="173"/>
      <c r="M18" s="63">
        <f t="shared" si="1"/>
        <v>28.636003849146224</v>
      </c>
      <c r="N18" s="118">
        <f t="shared" si="2"/>
        <v>19541.070000000007</v>
      </c>
      <c r="O18" s="174">
        <v>334494.36</v>
      </c>
      <c r="P18" s="173"/>
      <c r="Q18" s="173"/>
      <c r="R18" s="122">
        <f>O18+N18</f>
        <v>354035.43</v>
      </c>
      <c r="S18" s="13"/>
      <c r="T18" s="13"/>
      <c r="X18" s="215"/>
      <c r="Y18" s="216"/>
      <c r="Z18" s="216"/>
    </row>
    <row r="19" spans="1:28" ht="15" customHeight="1">
      <c r="A19" s="13"/>
      <c r="B19" s="14" t="s">
        <v>305</v>
      </c>
      <c r="C19" s="175" t="s">
        <v>306</v>
      </c>
      <c r="D19" s="176"/>
      <c r="E19" s="176"/>
      <c r="F19" s="174">
        <v>1036565</v>
      </c>
      <c r="G19" s="173"/>
      <c r="H19" s="174">
        <v>139862.13</v>
      </c>
      <c r="I19" s="173"/>
      <c r="J19" s="63">
        <f t="shared" si="0"/>
        <v>13.49284704770082</v>
      </c>
      <c r="K19" s="174">
        <v>929909.85</v>
      </c>
      <c r="L19" s="173"/>
      <c r="M19" s="63">
        <f>K19/F19*100</f>
        <v>89.710712786945351</v>
      </c>
      <c r="N19" s="118">
        <f t="shared" si="2"/>
        <v>-790047.72</v>
      </c>
      <c r="O19" s="174">
        <v>912731.52</v>
      </c>
      <c r="P19" s="173"/>
      <c r="Q19" s="173"/>
      <c r="R19" s="122">
        <f>O19+N19</f>
        <v>122683.80000000005</v>
      </c>
      <c r="S19" s="13"/>
      <c r="T19" s="13"/>
      <c r="U19" s="51">
        <v>10663343.759999998</v>
      </c>
      <c r="V19" s="51">
        <v>-3806268.3299999982</v>
      </c>
      <c r="X19" s="8"/>
      <c r="Y19" s="8"/>
      <c r="Z19" s="8"/>
      <c r="AB19" s="51"/>
    </row>
    <row r="20" spans="1:28" ht="15" customHeight="1">
      <c r="A20" s="13"/>
      <c r="B20" s="14" t="s">
        <v>307</v>
      </c>
      <c r="C20" s="175" t="s">
        <v>308</v>
      </c>
      <c r="D20" s="176"/>
      <c r="E20" s="176"/>
      <c r="F20" s="174">
        <f>SUM(G21:G23)</f>
        <v>406835</v>
      </c>
      <c r="G20" s="173"/>
      <c r="H20" s="174">
        <f>SUM(H21:I23)</f>
        <v>219426.57</v>
      </c>
      <c r="I20" s="173"/>
      <c r="J20" s="63">
        <f>H20/F20*100</f>
        <v>53.935027713938091</v>
      </c>
      <c r="K20" s="174">
        <f>SUM(K21:K23)</f>
        <v>145647</v>
      </c>
      <c r="L20" s="173"/>
      <c r="M20" s="63">
        <f t="shared" si="1"/>
        <v>35.800017205992603</v>
      </c>
      <c r="N20" s="118">
        <f>H20-K20</f>
        <v>73779.570000000007</v>
      </c>
      <c r="O20" s="123"/>
      <c r="P20" s="174">
        <f>O21+O22+O23</f>
        <v>366834.07</v>
      </c>
      <c r="Q20" s="177"/>
      <c r="R20" s="122">
        <f>N20+P20</f>
        <v>440613.64</v>
      </c>
      <c r="S20" s="13"/>
      <c r="T20" s="13"/>
      <c r="U20" s="51">
        <v>11177573.169999998</v>
      </c>
      <c r="V20" s="51">
        <v>-284114.11999999732</v>
      </c>
      <c r="X20" s="8"/>
      <c r="Y20" s="8"/>
      <c r="Z20" s="8"/>
      <c r="AB20" s="51"/>
    </row>
    <row r="21" spans="1:28" ht="12.75" customHeight="1">
      <c r="A21" s="13"/>
      <c r="B21" s="57"/>
      <c r="C21" s="58" t="s">
        <v>309</v>
      </c>
      <c r="D21" s="82" t="s">
        <v>310</v>
      </c>
      <c r="E21" s="82"/>
      <c r="F21" s="118"/>
      <c r="G21" s="119">
        <v>92906</v>
      </c>
      <c r="H21" s="174">
        <v>49834.53</v>
      </c>
      <c r="I21" s="173"/>
      <c r="J21" s="63">
        <f>H21/G21*100</f>
        <v>53.639732632983872</v>
      </c>
      <c r="K21" s="118">
        <v>7765.73</v>
      </c>
      <c r="L21" s="119"/>
      <c r="M21" s="63">
        <f>K21/G21*100</f>
        <v>8.3586958861645098</v>
      </c>
      <c r="N21" s="118">
        <f t="shared" si="2"/>
        <v>42068.800000000003</v>
      </c>
      <c r="O21" s="174">
        <v>128659</v>
      </c>
      <c r="P21" s="177"/>
      <c r="Q21" s="177"/>
      <c r="R21" s="122">
        <f t="shared" ref="R21:R27" si="3">O21+N21</f>
        <v>170727.8</v>
      </c>
      <c r="S21" s="13"/>
      <c r="T21" s="13"/>
      <c r="U21" s="51"/>
      <c r="V21" s="51"/>
      <c r="X21" s="8"/>
      <c r="Y21" s="8"/>
      <c r="Z21" s="8"/>
      <c r="AB21" s="51"/>
    </row>
    <row r="22" spans="1:28" ht="12" customHeight="1">
      <c r="A22" s="13"/>
      <c r="B22" s="57"/>
      <c r="C22" s="58" t="s">
        <v>311</v>
      </c>
      <c r="D22" s="82" t="s">
        <v>312</v>
      </c>
      <c r="E22" s="82"/>
      <c r="F22" s="118"/>
      <c r="G22" s="119">
        <v>256848</v>
      </c>
      <c r="H22" s="174">
        <v>150249.28</v>
      </c>
      <c r="I22" s="173"/>
      <c r="J22" s="63">
        <f t="shared" ref="J22:J23" si="4">H22/G22*100</f>
        <v>58.497352519778232</v>
      </c>
      <c r="K22" s="118">
        <v>102564.6</v>
      </c>
      <c r="L22" s="119"/>
      <c r="M22" s="63">
        <f t="shared" ref="M22:M23" si="5">K22/G22*100</f>
        <v>39.932022051952906</v>
      </c>
      <c r="N22" s="118">
        <f t="shared" si="2"/>
        <v>47684.679999999993</v>
      </c>
      <c r="O22" s="174">
        <v>172077.64</v>
      </c>
      <c r="P22" s="177"/>
      <c r="Q22" s="177"/>
      <c r="R22" s="122">
        <f t="shared" si="3"/>
        <v>219762.32</v>
      </c>
      <c r="S22" s="13"/>
      <c r="T22" s="13"/>
      <c r="U22" s="51"/>
      <c r="V22" s="51"/>
      <c r="X22" s="8"/>
      <c r="Y22" s="8"/>
      <c r="Z22" s="8"/>
      <c r="AB22" s="51"/>
    </row>
    <row r="23" spans="1:28" ht="12" customHeight="1">
      <c r="A23" s="13"/>
      <c r="B23" s="57"/>
      <c r="C23" s="58" t="s">
        <v>313</v>
      </c>
      <c r="D23" s="82" t="s">
        <v>314</v>
      </c>
      <c r="E23" s="82"/>
      <c r="F23" s="118"/>
      <c r="G23" s="119">
        <v>57081</v>
      </c>
      <c r="H23" s="174">
        <v>19342.759999999998</v>
      </c>
      <c r="I23" s="173"/>
      <c r="J23" s="63">
        <f t="shared" si="4"/>
        <v>33.886512149401725</v>
      </c>
      <c r="K23" s="118">
        <v>35316.67</v>
      </c>
      <c r="L23" s="119"/>
      <c r="M23" s="63">
        <f t="shared" si="5"/>
        <v>61.871148017729197</v>
      </c>
      <c r="N23" s="118">
        <f t="shared" si="2"/>
        <v>-15973.91</v>
      </c>
      <c r="O23" s="174">
        <v>66097.429999999993</v>
      </c>
      <c r="P23" s="177"/>
      <c r="Q23" s="177"/>
      <c r="R23" s="122">
        <f t="shared" si="3"/>
        <v>50123.51999999999</v>
      </c>
      <c r="S23" s="13"/>
      <c r="T23" s="13"/>
      <c r="U23" s="51"/>
      <c r="V23" s="51"/>
      <c r="X23" s="8"/>
      <c r="Y23" s="8"/>
      <c r="Z23" s="8"/>
      <c r="AB23" s="51"/>
    </row>
    <row r="24" spans="1:28" ht="15" customHeight="1">
      <c r="A24" s="13"/>
      <c r="B24" s="14" t="s">
        <v>315</v>
      </c>
      <c r="C24" s="175" t="s">
        <v>316</v>
      </c>
      <c r="D24" s="176"/>
      <c r="E24" s="176"/>
      <c r="F24" s="174">
        <v>37959</v>
      </c>
      <c r="G24" s="173"/>
      <c r="H24" s="174">
        <v>8928.2099999999991</v>
      </c>
      <c r="I24" s="173"/>
      <c r="J24" s="63">
        <f t="shared" ref="J24:J28" si="6">H24/F24*100</f>
        <v>23.520667035485655</v>
      </c>
      <c r="K24" s="174">
        <v>6479.86</v>
      </c>
      <c r="L24" s="173"/>
      <c r="M24" s="63">
        <f>K24/F24*100</f>
        <v>17.070681524803078</v>
      </c>
      <c r="N24" s="118">
        <f t="shared" si="2"/>
        <v>2448.3499999999995</v>
      </c>
      <c r="O24" s="174">
        <f>19590.6</f>
        <v>19590.599999999999</v>
      </c>
      <c r="P24" s="173"/>
      <c r="Q24" s="173"/>
      <c r="R24" s="122">
        <f t="shared" si="3"/>
        <v>22038.949999999997</v>
      </c>
      <c r="S24" s="13"/>
      <c r="T24" s="13"/>
      <c r="U24" t="s">
        <v>317</v>
      </c>
      <c r="X24" s="8"/>
      <c r="Y24" s="8"/>
      <c r="Z24" s="8"/>
    </row>
    <row r="25" spans="1:28" ht="15" customHeight="1">
      <c r="A25" s="13"/>
      <c r="B25" s="14" t="s">
        <v>318</v>
      </c>
      <c r="C25" s="175" t="s">
        <v>319</v>
      </c>
      <c r="D25" s="185"/>
      <c r="E25" s="185"/>
      <c r="F25" s="118"/>
      <c r="G25" s="120">
        <v>0</v>
      </c>
      <c r="H25" s="173">
        <v>0</v>
      </c>
      <c r="I25" s="190"/>
      <c r="J25" s="63"/>
      <c r="K25" s="173"/>
      <c r="L25" s="190"/>
      <c r="M25" s="63"/>
      <c r="N25" s="118">
        <f t="shared" si="2"/>
        <v>0</v>
      </c>
      <c r="O25" s="174">
        <v>0</v>
      </c>
      <c r="P25" s="174"/>
      <c r="Q25" s="174"/>
      <c r="R25" s="122">
        <f t="shared" si="3"/>
        <v>0</v>
      </c>
      <c r="S25" s="13"/>
      <c r="T25" s="13"/>
      <c r="X25" s="8"/>
      <c r="Y25" s="8"/>
      <c r="Z25" s="8"/>
    </row>
    <row r="26" spans="1:28" ht="15" customHeight="1">
      <c r="A26" s="13"/>
      <c r="B26" s="14" t="s">
        <v>320</v>
      </c>
      <c r="C26" s="175" t="s">
        <v>321</v>
      </c>
      <c r="D26" s="185"/>
      <c r="E26" s="185"/>
      <c r="F26" s="118"/>
      <c r="G26" s="120">
        <v>0</v>
      </c>
      <c r="H26" s="173">
        <v>0</v>
      </c>
      <c r="I26" s="178"/>
      <c r="J26" s="63"/>
      <c r="K26" s="119"/>
      <c r="L26" s="121"/>
      <c r="M26" s="63"/>
      <c r="N26" s="118">
        <f t="shared" si="2"/>
        <v>0</v>
      </c>
      <c r="O26" s="118"/>
      <c r="P26" s="173">
        <v>0</v>
      </c>
      <c r="Q26" s="173"/>
      <c r="R26" s="122">
        <f t="shared" si="3"/>
        <v>0</v>
      </c>
      <c r="S26" s="13"/>
      <c r="T26" s="13"/>
      <c r="X26" s="8"/>
      <c r="Y26" s="8"/>
      <c r="Z26" s="8"/>
    </row>
    <row r="27" spans="1:28" ht="15" customHeight="1">
      <c r="A27" s="13"/>
      <c r="B27" s="14" t="s">
        <v>322</v>
      </c>
      <c r="C27" s="175" t="s">
        <v>323</v>
      </c>
      <c r="D27" s="185"/>
      <c r="E27" s="185"/>
      <c r="F27" s="118"/>
      <c r="G27" s="120">
        <v>0</v>
      </c>
      <c r="H27" s="119"/>
      <c r="I27" s="121">
        <v>0</v>
      </c>
      <c r="J27" s="63"/>
      <c r="K27" s="119"/>
      <c r="L27" s="121"/>
      <c r="M27" s="63"/>
      <c r="N27" s="118">
        <f t="shared" si="2"/>
        <v>0</v>
      </c>
      <c r="O27" s="118"/>
      <c r="P27" s="119"/>
      <c r="Q27" s="119">
        <v>0</v>
      </c>
      <c r="R27" s="122">
        <f t="shared" si="3"/>
        <v>0</v>
      </c>
      <c r="S27" s="13"/>
      <c r="T27" s="13"/>
      <c r="X27" s="8"/>
      <c r="Y27" s="8"/>
      <c r="Z27" s="8"/>
    </row>
    <row r="28" spans="1:28">
      <c r="A28" s="13"/>
      <c r="B28" s="186" t="s">
        <v>324</v>
      </c>
      <c r="C28" s="187"/>
      <c r="D28" s="187"/>
      <c r="E28" s="187"/>
      <c r="F28" s="188">
        <f>F16+F17+F18+F19+F20+F24+G25+G26+G27</f>
        <v>5750539</v>
      </c>
      <c r="G28" s="189"/>
      <c r="H28" s="188">
        <f>H16+H17+H18+H19+H20+H24+I25+I26+I27</f>
        <v>2387840.0999999996</v>
      </c>
      <c r="I28" s="189"/>
      <c r="J28" s="117">
        <f t="shared" si="6"/>
        <v>41.523761511746983</v>
      </c>
      <c r="K28" s="188">
        <f>K16+K17+K18+K19+K20+K24+K25+K26+K27</f>
        <v>3024332.7999999998</v>
      </c>
      <c r="L28" s="189"/>
      <c r="M28" s="64">
        <f>K28/F28*100</f>
        <v>52.592162230357886</v>
      </c>
      <c r="N28" s="124">
        <f>N16+N17+N18+N19+N20+N24</f>
        <v>-636492.69999999984</v>
      </c>
      <c r="O28" s="124"/>
      <c r="P28" s="124"/>
      <c r="Q28" s="124">
        <f>O17+O16+O18+O19+P20+O24</f>
        <v>1653943.1300000001</v>
      </c>
      <c r="R28" s="124">
        <f>R16+R17+R18+R19+R20+R24</f>
        <v>1017450.43</v>
      </c>
      <c r="S28" s="13"/>
      <c r="T28" s="13"/>
      <c r="X28" s="8"/>
      <c r="Y28" s="8"/>
      <c r="Z28" s="8"/>
    </row>
    <row r="29" spans="1:28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8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81"/>
      <c r="R30" s="181"/>
      <c r="S30" s="13"/>
      <c r="T30" s="13"/>
    </row>
    <row r="31" spans="1:28">
      <c r="A31" s="13"/>
      <c r="B31" s="183"/>
      <c r="C31" s="184"/>
      <c r="D31" s="13"/>
      <c r="E31" s="13"/>
      <c r="F31" s="13"/>
      <c r="G31" s="181"/>
      <c r="H31" s="182"/>
      <c r="I31" s="183"/>
      <c r="J31" s="184"/>
      <c r="K31" s="184"/>
      <c r="L31" s="13"/>
      <c r="M31" s="13"/>
      <c r="N31" s="13"/>
      <c r="O31" s="13"/>
      <c r="P31" s="13"/>
      <c r="Q31" s="182"/>
      <c r="R31" s="182"/>
      <c r="S31" s="13"/>
      <c r="T31" s="13"/>
    </row>
    <row r="32" spans="1:28">
      <c r="A32" s="13"/>
      <c r="B32" s="184"/>
      <c r="C32" s="184"/>
      <c r="D32" s="13"/>
      <c r="E32" s="13"/>
      <c r="F32" s="13"/>
      <c r="G32" s="182"/>
      <c r="H32" s="182"/>
      <c r="I32" s="184"/>
      <c r="J32" s="184"/>
      <c r="K32" s="184"/>
      <c r="L32" s="13"/>
      <c r="M32" s="13"/>
      <c r="N32" s="13"/>
      <c r="O32" s="13"/>
      <c r="P32" s="13"/>
      <c r="Q32" s="13"/>
      <c r="R32" s="13"/>
      <c r="S32" s="13"/>
      <c r="T32" s="13"/>
    </row>
    <row r="33" spans="1:29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9">
      <c r="K34" s="51"/>
      <c r="AC34" s="72"/>
    </row>
    <row r="35" spans="1:29">
      <c r="D35" s="72"/>
      <c r="K35" s="51"/>
    </row>
  </sheetData>
  <mergeCells count="75">
    <mergeCell ref="X18:Z18"/>
    <mergeCell ref="K18:L18"/>
    <mergeCell ref="C19:E19"/>
    <mergeCell ref="F19:G19"/>
    <mergeCell ref="H19:I19"/>
    <mergeCell ref="K19:L19"/>
    <mergeCell ref="O19:Q19"/>
    <mergeCell ref="S11:S13"/>
    <mergeCell ref="C16:E16"/>
    <mergeCell ref="C20:E20"/>
    <mergeCell ref="F20:G20"/>
    <mergeCell ref="H20:I20"/>
    <mergeCell ref="K20:L20"/>
    <mergeCell ref="M13:M14"/>
    <mergeCell ref="H14:I14"/>
    <mergeCell ref="K14:L14"/>
    <mergeCell ref="O14:Q14"/>
    <mergeCell ref="B15:R15"/>
    <mergeCell ref="P20:Q20"/>
    <mergeCell ref="H16:I16"/>
    <mergeCell ref="K16:L16"/>
    <mergeCell ref="O16:Q16"/>
    <mergeCell ref="O18:Q18"/>
    <mergeCell ref="B9:R9"/>
    <mergeCell ref="B11:E14"/>
    <mergeCell ref="F11:G13"/>
    <mergeCell ref="H11:N11"/>
    <mergeCell ref="O11:Q13"/>
    <mergeCell ref="H12:I13"/>
    <mergeCell ref="K12:L13"/>
    <mergeCell ref="N12:N13"/>
    <mergeCell ref="J13:J14"/>
    <mergeCell ref="B7:R7"/>
    <mergeCell ref="B2:F2"/>
    <mergeCell ref="P2:R2"/>
    <mergeCell ref="B3:D3"/>
    <mergeCell ref="B4:D4"/>
    <mergeCell ref="B5:D5"/>
    <mergeCell ref="F16:G16"/>
    <mergeCell ref="F14:G14"/>
    <mergeCell ref="Q30:R31"/>
    <mergeCell ref="B31:C32"/>
    <mergeCell ref="G31:H32"/>
    <mergeCell ref="I31:K32"/>
    <mergeCell ref="C25:E25"/>
    <mergeCell ref="B28:E28"/>
    <mergeCell ref="F28:G28"/>
    <mergeCell ref="H28:I28"/>
    <mergeCell ref="K28:L28"/>
    <mergeCell ref="H25:I25"/>
    <mergeCell ref="K25:L25"/>
    <mergeCell ref="C26:E26"/>
    <mergeCell ref="O17:Q17"/>
    <mergeCell ref="C27:E27"/>
    <mergeCell ref="C17:E17"/>
    <mergeCell ref="F17:G17"/>
    <mergeCell ref="H17:I17"/>
    <mergeCell ref="K17:L17"/>
    <mergeCell ref="O22:Q22"/>
    <mergeCell ref="H22:I22"/>
    <mergeCell ref="P26:Q26"/>
    <mergeCell ref="H21:I21"/>
    <mergeCell ref="C18:E18"/>
    <mergeCell ref="F18:G18"/>
    <mergeCell ref="H18:I18"/>
    <mergeCell ref="O21:Q21"/>
    <mergeCell ref="H26:I26"/>
    <mergeCell ref="O23:Q23"/>
    <mergeCell ref="O25:Q25"/>
    <mergeCell ref="C24:E24"/>
    <mergeCell ref="F24:G24"/>
    <mergeCell ref="H24:I24"/>
    <mergeCell ref="K24:L24"/>
    <mergeCell ref="O24:Q24"/>
    <mergeCell ref="H23:I23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4.4"/>
  <cols>
    <col min="1" max="1" width="66.44140625" customWidth="1"/>
    <col min="2" max="2" width="24.6640625" customWidth="1"/>
    <col min="3" max="3" width="23.33203125" customWidth="1"/>
  </cols>
  <sheetData>
    <row r="2" spans="1:3" ht="36" customHeight="1">
      <c r="B2" s="12" t="s">
        <v>76</v>
      </c>
      <c r="C2" s="12" t="s">
        <v>77</v>
      </c>
    </row>
    <row r="3" spans="1:3" ht="36" hidden="1" customHeight="1">
      <c r="B3" s="10" t="s">
        <v>76</v>
      </c>
    </row>
    <row r="4" spans="1:3" hidden="1">
      <c r="A4" s="10" t="s">
        <v>78</v>
      </c>
      <c r="B4" t="s">
        <v>79</v>
      </c>
      <c r="C4" t="s">
        <v>80</v>
      </c>
    </row>
    <row r="5" spans="1:3">
      <c r="A5" s="4" t="s">
        <v>14</v>
      </c>
      <c r="B5" s="8">
        <v>21077500</v>
      </c>
      <c r="C5" s="8">
        <v>21222102.850000001</v>
      </c>
    </row>
    <row r="6" spans="1:3">
      <c r="A6" s="4" t="s">
        <v>18</v>
      </c>
      <c r="B6" s="8">
        <v>521710</v>
      </c>
      <c r="C6" s="8">
        <v>452144.63</v>
      </c>
    </row>
    <row r="7" spans="1:3">
      <c r="A7" s="4" t="s">
        <v>19</v>
      </c>
      <c r="B7" s="8">
        <v>3250350</v>
      </c>
      <c r="C7" s="8">
        <v>3290338.92</v>
      </c>
    </row>
    <row r="8" spans="1:3">
      <c r="A8" s="4" t="s">
        <v>20</v>
      </c>
      <c r="B8" s="8">
        <v>362000</v>
      </c>
      <c r="C8" s="8">
        <v>360737.54999999993</v>
      </c>
    </row>
    <row r="9" spans="1:3">
      <c r="A9" s="4" t="s">
        <v>21</v>
      </c>
      <c r="B9" s="8">
        <v>731542</v>
      </c>
      <c r="C9" s="8">
        <v>679519.42</v>
      </c>
    </row>
    <row r="10" spans="1:3">
      <c r="A10" s="4" t="s">
        <v>22</v>
      </c>
      <c r="B10" s="8">
        <v>337353</v>
      </c>
      <c r="C10" s="8">
        <v>335331.64999999997</v>
      </c>
    </row>
    <row r="11" spans="1:3">
      <c r="A11" s="4" t="s">
        <v>23</v>
      </c>
      <c r="B11" s="8">
        <v>172259</v>
      </c>
      <c r="C11" s="8">
        <v>183649.08000000002</v>
      </c>
    </row>
    <row r="12" spans="1:3">
      <c r="A12" s="4" t="s">
        <v>24</v>
      </c>
      <c r="B12" s="8">
        <v>404903</v>
      </c>
      <c r="C12" s="8">
        <v>364764.45</v>
      </c>
    </row>
    <row r="13" spans="1:3">
      <c r="A13" s="4" t="s">
        <v>40</v>
      </c>
      <c r="B13" s="8">
        <v>2000</v>
      </c>
      <c r="C13" s="8">
        <v>1699.08</v>
      </c>
    </row>
    <row r="14" spans="1:3">
      <c r="A14" s="4" t="s">
        <v>41</v>
      </c>
      <c r="B14" s="8">
        <v>409509</v>
      </c>
      <c r="C14" s="8">
        <v>412017.21</v>
      </c>
    </row>
    <row r="15" spans="1:3">
      <c r="A15" s="4" t="s">
        <v>42</v>
      </c>
      <c r="B15" s="8">
        <v>58000</v>
      </c>
      <c r="C15" s="8">
        <v>73597.91</v>
      </c>
    </row>
    <row r="16" spans="1:3">
      <c r="A16" s="4" t="s">
        <v>43</v>
      </c>
      <c r="B16" s="8">
        <v>26000</v>
      </c>
      <c r="C16" s="8">
        <v>23893.040000000001</v>
      </c>
    </row>
    <row r="17" spans="1:3">
      <c r="A17" s="4" t="s">
        <v>25</v>
      </c>
      <c r="B17" s="8">
        <v>131000</v>
      </c>
      <c r="C17" s="8">
        <v>96353.81</v>
      </c>
    </row>
    <row r="18" spans="1:3">
      <c r="A18" s="4" t="s">
        <v>44</v>
      </c>
      <c r="B18" s="8">
        <v>775000</v>
      </c>
      <c r="C18" s="8">
        <v>712895.01</v>
      </c>
    </row>
    <row r="19" spans="1:3">
      <c r="A19" s="4" t="s">
        <v>45</v>
      </c>
      <c r="B19" s="8">
        <v>111000</v>
      </c>
      <c r="C19" s="8">
        <v>108332.65999999999</v>
      </c>
    </row>
    <row r="20" spans="1:3">
      <c r="A20" s="4" t="s">
        <v>46</v>
      </c>
      <c r="B20" s="8">
        <v>217041</v>
      </c>
      <c r="C20" s="8">
        <v>221039.05000000002</v>
      </c>
    </row>
    <row r="21" spans="1:3">
      <c r="A21" s="4" t="s">
        <v>26</v>
      </c>
      <c r="B21" s="8">
        <v>310000</v>
      </c>
      <c r="C21" s="8">
        <v>393003.06999999995</v>
      </c>
    </row>
    <row r="22" spans="1:3">
      <c r="A22" s="4" t="s">
        <v>37</v>
      </c>
      <c r="B22" s="8">
        <v>25770</v>
      </c>
      <c r="C22" s="8">
        <v>17485</v>
      </c>
    </row>
    <row r="23" spans="1:3">
      <c r="A23" s="4" t="s">
        <v>27</v>
      </c>
      <c r="B23" s="8">
        <v>3177076</v>
      </c>
      <c r="C23" s="8">
        <v>3156386.1999999997</v>
      </c>
    </row>
    <row r="24" spans="1:3">
      <c r="A24" s="4" t="s">
        <v>47</v>
      </c>
      <c r="B24" s="8">
        <v>90000</v>
      </c>
      <c r="C24" s="8">
        <v>110814.65</v>
      </c>
    </row>
    <row r="25" spans="1:3">
      <c r="A25" s="4" t="s">
        <v>28</v>
      </c>
      <c r="B25" s="8">
        <v>226412</v>
      </c>
      <c r="C25" s="8">
        <v>189571.05</v>
      </c>
    </row>
    <row r="26" spans="1:3">
      <c r="A26" s="4" t="s">
        <v>49</v>
      </c>
      <c r="B26" s="8">
        <v>17848</v>
      </c>
      <c r="C26" s="8">
        <v>44823.56</v>
      </c>
    </row>
    <row r="27" spans="1:3">
      <c r="A27" s="4" t="s">
        <v>50</v>
      </c>
      <c r="B27" s="8">
        <v>120500</v>
      </c>
      <c r="C27" s="8">
        <v>112413.27</v>
      </c>
    </row>
    <row r="28" spans="1:3">
      <c r="A28" s="4" t="s">
        <v>29</v>
      </c>
      <c r="B28" s="8">
        <v>285000</v>
      </c>
      <c r="C28" s="8">
        <v>292419.58999999997</v>
      </c>
    </row>
    <row r="29" spans="1:3">
      <c r="A29" s="4" t="s">
        <v>51</v>
      </c>
      <c r="B29" s="8">
        <v>59000</v>
      </c>
      <c r="C29" s="8">
        <v>83285.649999999994</v>
      </c>
    </row>
    <row r="30" spans="1:3">
      <c r="A30" s="4" t="s">
        <v>30</v>
      </c>
      <c r="B30" s="8">
        <v>53540</v>
      </c>
      <c r="C30" s="8">
        <v>47131.4</v>
      </c>
    </row>
    <row r="31" spans="1:3">
      <c r="A31" s="4" t="s">
        <v>52</v>
      </c>
      <c r="B31" s="8">
        <v>388000</v>
      </c>
      <c r="C31" s="8">
        <v>254366.93</v>
      </c>
    </row>
    <row r="32" spans="1:3">
      <c r="A32" s="4" t="s">
        <v>53</v>
      </c>
      <c r="B32" s="8">
        <v>48680</v>
      </c>
      <c r="C32" s="8">
        <v>41163.600000000006</v>
      </c>
    </row>
    <row r="33" spans="1:3">
      <c r="A33" s="4" t="s">
        <v>31</v>
      </c>
      <c r="B33" s="8">
        <v>12000</v>
      </c>
      <c r="C33" s="8">
        <v>16805.650000000001</v>
      </c>
    </row>
    <row r="34" spans="1:3">
      <c r="A34" s="4" t="s">
        <v>54</v>
      </c>
      <c r="B34" s="8">
        <v>0</v>
      </c>
      <c r="C34" s="8">
        <v>111</v>
      </c>
    </row>
    <row r="35" spans="1:3">
      <c r="A35" s="4" t="s">
        <v>55</v>
      </c>
      <c r="B35" s="8">
        <v>0</v>
      </c>
      <c r="C35" s="8">
        <v>299960</v>
      </c>
    </row>
    <row r="36" spans="1:3">
      <c r="A36" s="4" t="s">
        <v>32</v>
      </c>
      <c r="B36" s="8">
        <v>11400</v>
      </c>
      <c r="C36" s="8">
        <v>11400</v>
      </c>
    </row>
    <row r="37" spans="1:3">
      <c r="A37" s="4" t="s">
        <v>56</v>
      </c>
      <c r="B37" s="8">
        <v>30000</v>
      </c>
      <c r="C37" s="8">
        <v>35661.25</v>
      </c>
    </row>
    <row r="38" spans="1:3">
      <c r="A38" s="4" t="s">
        <v>57</v>
      </c>
      <c r="B38" s="8">
        <v>53000</v>
      </c>
      <c r="C38" s="8">
        <v>105300</v>
      </c>
    </row>
    <row r="39" spans="1:3">
      <c r="A39" s="4" t="s">
        <v>58</v>
      </c>
      <c r="B39" s="8">
        <v>0</v>
      </c>
      <c r="C39" s="8">
        <v>125.66</v>
      </c>
    </row>
    <row r="40" spans="1:3">
      <c r="A40" s="4" t="s">
        <v>59</v>
      </c>
      <c r="B40" s="8">
        <v>235000</v>
      </c>
      <c r="C40" s="8">
        <v>225911.86</v>
      </c>
    </row>
    <row r="41" spans="1:3">
      <c r="A41" s="4" t="s">
        <v>34</v>
      </c>
      <c r="B41" s="8">
        <v>709121</v>
      </c>
      <c r="C41" s="8">
        <v>756681.77</v>
      </c>
    </row>
    <row r="42" spans="1:3">
      <c r="A42" s="4" t="s">
        <v>61</v>
      </c>
      <c r="B42" s="8">
        <v>25000</v>
      </c>
      <c r="C42" s="8">
        <v>21295.89</v>
      </c>
    </row>
    <row r="43" spans="1:3">
      <c r="A43" s="4" t="s">
        <v>62</v>
      </c>
      <c r="B43" s="8">
        <v>38000</v>
      </c>
      <c r="C43" s="8">
        <v>30927.32</v>
      </c>
    </row>
    <row r="44" spans="1:3">
      <c r="A44" s="4" t="s">
        <v>63</v>
      </c>
      <c r="B44" s="8">
        <v>300000</v>
      </c>
      <c r="C44" s="8">
        <v>379950.03</v>
      </c>
    </row>
    <row r="45" spans="1:3">
      <c r="A45" s="4" t="s">
        <v>64</v>
      </c>
      <c r="B45" s="8">
        <v>60000</v>
      </c>
      <c r="C45" s="8">
        <v>53413.38</v>
      </c>
    </row>
    <row r="46" spans="1:3">
      <c r="A46" s="4" t="s">
        <v>65</v>
      </c>
      <c r="B46" s="8">
        <v>222209</v>
      </c>
      <c r="C46" s="8">
        <v>0</v>
      </c>
    </row>
    <row r="47" spans="1:3">
      <c r="A47" s="4" t="s">
        <v>66</v>
      </c>
      <c r="B47" s="8">
        <v>18000</v>
      </c>
      <c r="C47" s="8">
        <v>17525</v>
      </c>
    </row>
    <row r="48" spans="1:3">
      <c r="A48" s="4" t="s">
        <v>67</v>
      </c>
      <c r="B48" s="8">
        <v>50400</v>
      </c>
      <c r="C48" s="8">
        <v>56426.729999999996</v>
      </c>
    </row>
    <row r="49" spans="1:3">
      <c r="A49" s="4" t="s">
        <v>68</v>
      </c>
      <c r="B49" s="8">
        <v>0</v>
      </c>
      <c r="C49" s="8">
        <v>15000</v>
      </c>
    </row>
    <row r="50" spans="1:3">
      <c r="A50" s="4" t="s">
        <v>81</v>
      </c>
      <c r="B50" s="8">
        <v>35153123</v>
      </c>
      <c r="C50" s="8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33"/>
  <sheetViews>
    <sheetView tabSelected="1" topLeftCell="A4" zoomScaleNormal="100" workbookViewId="0">
      <selection activeCell="C4" sqref="C4"/>
    </sheetView>
  </sheetViews>
  <sheetFormatPr defaultColWidth="11.44140625" defaultRowHeight="14.4"/>
  <cols>
    <col min="1" max="1" width="57" style="19" customWidth="1"/>
    <col min="2" max="2" width="16.88671875" style="19" customWidth="1"/>
    <col min="3" max="3" width="15.109375" style="19" bestFit="1" customWidth="1"/>
    <col min="4" max="4" width="15.33203125" style="19" customWidth="1"/>
    <col min="5" max="5" width="13.88671875" style="19" customWidth="1"/>
    <col min="6" max="6" width="14.109375" style="19" customWidth="1"/>
    <col min="7" max="16384" width="11.44140625" style="19"/>
  </cols>
  <sheetData>
    <row r="3" spans="1:7" ht="15.6">
      <c r="A3" s="65" t="s">
        <v>82</v>
      </c>
      <c r="B3" s="27"/>
    </row>
    <row r="4" spans="1:7">
      <c r="A4" s="26" t="s">
        <v>325</v>
      </c>
      <c r="B4" s="20"/>
    </row>
    <row r="5" spans="1:7">
      <c r="A5" s="26"/>
      <c r="B5" s="20"/>
    </row>
    <row r="6" spans="1:7" ht="28.95" customHeight="1">
      <c r="A6" s="164" t="s">
        <v>343</v>
      </c>
      <c r="B6" s="164"/>
      <c r="C6" s="164"/>
      <c r="D6" s="164"/>
      <c r="E6" s="164"/>
      <c r="F6" s="164"/>
    </row>
    <row r="7" spans="1:7" ht="21" customHeight="1">
      <c r="A7" s="164"/>
      <c r="B7" s="164"/>
      <c r="C7" s="164"/>
      <c r="D7" s="164"/>
      <c r="E7" s="164"/>
      <c r="F7" s="164"/>
    </row>
    <row r="8" spans="1:7" ht="33" customHeight="1">
      <c r="A8" s="165" t="s">
        <v>344</v>
      </c>
      <c r="B8" s="165"/>
      <c r="C8" s="165"/>
      <c r="D8" s="165"/>
      <c r="E8" s="165"/>
      <c r="F8" s="165"/>
    </row>
    <row r="9" spans="1:7" ht="19.2" customHeight="1">
      <c r="A9" s="164" t="s">
        <v>83</v>
      </c>
      <c r="B9" s="164"/>
      <c r="C9" s="164"/>
      <c r="D9" s="164"/>
      <c r="E9" s="166"/>
      <c r="F9" s="166"/>
    </row>
    <row r="10" spans="1:7" ht="19.5" customHeight="1">
      <c r="A10" s="21"/>
      <c r="B10" s="21"/>
    </row>
    <row r="11" spans="1:7" ht="46.5" customHeight="1">
      <c r="A11" s="48" t="s">
        <v>84</v>
      </c>
      <c r="B11" s="61" t="s">
        <v>337</v>
      </c>
      <c r="C11" s="61" t="s">
        <v>345</v>
      </c>
      <c r="D11" s="61" t="s">
        <v>346</v>
      </c>
      <c r="E11" s="23" t="s">
        <v>85</v>
      </c>
      <c r="F11" s="23" t="s">
        <v>86</v>
      </c>
    </row>
    <row r="12" spans="1:7" ht="14.25" customHeight="1">
      <c r="A12" s="62">
        <v>1</v>
      </c>
      <c r="B12" s="44">
        <v>2</v>
      </c>
      <c r="C12" s="22">
        <v>3</v>
      </c>
      <c r="D12" s="22">
        <v>4</v>
      </c>
      <c r="E12" s="22">
        <v>5</v>
      </c>
      <c r="F12" s="22">
        <v>6</v>
      </c>
    </row>
    <row r="13" spans="1:7" ht="19.95" customHeight="1">
      <c r="A13" s="105" t="s">
        <v>87</v>
      </c>
      <c r="B13" s="106">
        <f>B14+B15</f>
        <v>5246059.0616497444</v>
      </c>
      <c r="C13" s="106">
        <f>'Opći dio prihodi'!D45</f>
        <v>5750539</v>
      </c>
      <c r="D13" s="106">
        <f>'Opći dio prihodi'!E45</f>
        <v>2387840.1</v>
      </c>
      <c r="E13" s="106">
        <f>D13/C13*100</f>
        <v>41.52376151174699</v>
      </c>
      <c r="F13" s="106">
        <f>D13/B13*100</f>
        <v>45.516836008496796</v>
      </c>
    </row>
    <row r="14" spans="1:7" ht="19.95" customHeight="1">
      <c r="A14" s="31" t="s">
        <v>88</v>
      </c>
      <c r="B14" s="110">
        <f>'Opći dio prihodi'!C5</f>
        <v>5246059.0616497444</v>
      </c>
      <c r="C14" s="110">
        <f>'Opći dio prihodi'!D5</f>
        <v>5750539</v>
      </c>
      <c r="D14" s="110">
        <f>'Opći dio prihodi'!E5</f>
        <v>2387840.1</v>
      </c>
      <c r="E14" s="98">
        <f t="shared" ref="E14:E18" si="0">D14/C14*100</f>
        <v>41.52376151174699</v>
      </c>
      <c r="F14" s="98">
        <f>D14/B14*100</f>
        <v>45.516836008496796</v>
      </c>
    </row>
    <row r="15" spans="1:7" ht="19.95" customHeight="1">
      <c r="A15" s="111" t="s">
        <v>89</v>
      </c>
      <c r="B15" s="110">
        <f>'Opći dio prihodi'!C41</f>
        <v>0</v>
      </c>
      <c r="C15" s="110">
        <f>'Opći dio prihodi'!D41</f>
        <v>0</v>
      </c>
      <c r="D15" s="110">
        <f>'Opći dio prihodi'!E41</f>
        <v>0</v>
      </c>
      <c r="E15" s="98"/>
      <c r="F15" s="98"/>
      <c r="G15" s="25"/>
    </row>
    <row r="16" spans="1:7" ht="19.95" customHeight="1">
      <c r="A16" s="107" t="s">
        <v>90</v>
      </c>
      <c r="B16" s="108">
        <f>B17+B18</f>
        <v>6061905.3100000005</v>
      </c>
      <c r="C16" s="108">
        <f t="shared" ref="C16" si="1">C17+C18</f>
        <v>5740689</v>
      </c>
      <c r="D16" s="108">
        <f>D17+D18</f>
        <v>3024332.83</v>
      </c>
      <c r="E16" s="109">
        <f t="shared" si="0"/>
        <v>52.682401537515801</v>
      </c>
      <c r="F16" s="109">
        <f t="shared" ref="F16:F19" si="2">D16/B16*100</f>
        <v>49.890796298169157</v>
      </c>
    </row>
    <row r="17" spans="1:6" ht="19.95" customHeight="1">
      <c r="A17" s="112" t="s">
        <v>91</v>
      </c>
      <c r="B17" s="98">
        <f>'Opći dio rashodi'!C5</f>
        <v>5976605.1200000001</v>
      </c>
      <c r="C17" s="98">
        <f>'Opći dio rashodi'!D5</f>
        <v>5668603</v>
      </c>
      <c r="D17" s="113">
        <f>'Opći dio rashodi'!E5</f>
        <v>3002431.7</v>
      </c>
      <c r="E17" s="98">
        <f t="shared" si="0"/>
        <v>52.965990033170428</v>
      </c>
      <c r="F17" s="98">
        <f t="shared" si="2"/>
        <v>50.236407454002915</v>
      </c>
    </row>
    <row r="18" spans="1:6" ht="19.95" customHeight="1">
      <c r="A18" s="111" t="s">
        <v>92</v>
      </c>
      <c r="B18" s="98">
        <f>'Opći dio rashodi'!C71</f>
        <v>85300.19</v>
      </c>
      <c r="C18" s="98">
        <f>'Opći dio rashodi'!D71</f>
        <v>72086</v>
      </c>
      <c r="D18" s="113">
        <f>'Opći dio rashodi'!E71</f>
        <v>21901.13</v>
      </c>
      <c r="E18" s="98">
        <f t="shared" si="0"/>
        <v>30.381946563826538</v>
      </c>
      <c r="F18" s="98">
        <f t="shared" si="2"/>
        <v>25.67535898806322</v>
      </c>
    </row>
    <row r="19" spans="1:6" ht="19.95" customHeight="1">
      <c r="A19" s="103" t="s">
        <v>93</v>
      </c>
      <c r="B19" s="104">
        <f>B13-B16</f>
        <v>-815846.24835025612</v>
      </c>
      <c r="C19" s="104">
        <f t="shared" ref="C19:D19" si="3">C13-C16</f>
        <v>9850</v>
      </c>
      <c r="D19" s="104">
        <f t="shared" si="3"/>
        <v>-636492.73</v>
      </c>
      <c r="E19" s="104">
        <f>D19/C19*100</f>
        <v>-6461.8551269035534</v>
      </c>
      <c r="F19" s="104">
        <f t="shared" si="2"/>
        <v>78.016259961612676</v>
      </c>
    </row>
    <row r="20" spans="1:6" ht="19.95" customHeight="1">
      <c r="A20" s="167"/>
      <c r="B20" s="167"/>
      <c r="C20" s="167"/>
      <c r="D20" s="167"/>
      <c r="E20" s="167"/>
      <c r="F20" s="167"/>
    </row>
    <row r="21" spans="1:6" ht="46.5" customHeight="1">
      <c r="A21" s="148"/>
      <c r="B21" s="137" t="s">
        <v>441</v>
      </c>
      <c r="C21" s="137" t="s">
        <v>356</v>
      </c>
    </row>
    <row r="22" spans="1:6" ht="14.25" customHeight="1">
      <c r="A22" s="149" t="s">
        <v>442</v>
      </c>
      <c r="B22" s="150">
        <v>0</v>
      </c>
      <c r="C22" s="150">
        <v>0</v>
      </c>
    </row>
    <row r="23" spans="1:6" ht="19.95" customHeight="1">
      <c r="A23" s="149" t="s">
        <v>443</v>
      </c>
      <c r="B23" s="150">
        <v>0</v>
      </c>
      <c r="C23" s="150">
        <v>0</v>
      </c>
    </row>
    <row r="24" spans="1:6" ht="19.95" customHeight="1">
      <c r="A24" s="151" t="s">
        <v>444</v>
      </c>
      <c r="B24" s="152">
        <v>2571229</v>
      </c>
      <c r="C24" s="152">
        <v>1653943.13</v>
      </c>
    </row>
    <row r="25" spans="1:6" ht="19.95" customHeight="1">
      <c r="A25" s="151" t="s">
        <v>445</v>
      </c>
      <c r="B25" s="153">
        <v>-2581079</v>
      </c>
      <c r="C25" s="154">
        <v>-1017450.43</v>
      </c>
    </row>
    <row r="26" spans="1:6" ht="19.95" customHeight="1">
      <c r="A26" s="149" t="s">
        <v>446</v>
      </c>
      <c r="B26" s="155">
        <f t="shared" ref="B26:C26" si="4">+B22-B23+B24+B25</f>
        <v>-9850</v>
      </c>
      <c r="C26" s="155">
        <f t="shared" si="4"/>
        <v>636492.69999999984</v>
      </c>
    </row>
    <row r="27" spans="1:6" ht="19.95" customHeight="1">
      <c r="A27" s="161"/>
      <c r="B27" s="162"/>
      <c r="C27" s="162"/>
      <c r="D27" s="162"/>
    </row>
    <row r="28" spans="1:6">
      <c r="A28" s="156" t="s">
        <v>447</v>
      </c>
      <c r="B28" s="157">
        <f>C19+B26</f>
        <v>0</v>
      </c>
      <c r="C28" s="157">
        <f>D19+C26</f>
        <v>-3.0000000144354999E-2</v>
      </c>
    </row>
    <row r="29" spans="1:6" ht="19.95" customHeight="1"/>
    <row r="31" spans="1:6">
      <c r="A31" s="19" t="s">
        <v>448</v>
      </c>
      <c r="B31" s="158" t="s">
        <v>450</v>
      </c>
      <c r="E31" s="158" t="s">
        <v>449</v>
      </c>
    </row>
    <row r="33" spans="4:6">
      <c r="D33" s="163" t="s">
        <v>451</v>
      </c>
      <c r="E33" s="163"/>
      <c r="F33" s="163"/>
    </row>
  </sheetData>
  <mergeCells count="7">
    <mergeCell ref="A27:D27"/>
    <mergeCell ref="D33:F33"/>
    <mergeCell ref="A7:F7"/>
    <mergeCell ref="A8:F8"/>
    <mergeCell ref="A6:F6"/>
    <mergeCell ref="A9:F9"/>
    <mergeCell ref="A20:F20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5"/>
  <sheetViews>
    <sheetView zoomScaleNormal="100" workbookViewId="0">
      <selection activeCell="E45" sqref="E45"/>
    </sheetView>
  </sheetViews>
  <sheetFormatPr defaultRowHeight="14.4"/>
  <cols>
    <col min="1" max="1" width="6.5546875" customWidth="1"/>
    <col min="2" max="2" width="49" customWidth="1"/>
    <col min="3" max="3" width="17.109375" customWidth="1"/>
    <col min="4" max="4" width="19.33203125" customWidth="1"/>
    <col min="5" max="5" width="16.44140625" customWidth="1"/>
    <col min="6" max="6" width="7.6640625" bestFit="1" customWidth="1"/>
    <col min="7" max="7" width="9.109375" bestFit="1" customWidth="1"/>
  </cols>
  <sheetData>
    <row r="2" spans="1:7">
      <c r="A2" s="160" t="s">
        <v>94</v>
      </c>
      <c r="B2" s="160"/>
      <c r="C2" s="160"/>
      <c r="D2" s="160"/>
      <c r="E2" s="160"/>
      <c r="F2" s="81"/>
    </row>
    <row r="3" spans="1:7" ht="28.8">
      <c r="A3" s="49" t="s">
        <v>95</v>
      </c>
      <c r="B3" s="49" t="s">
        <v>96</v>
      </c>
      <c r="C3" s="61" t="s">
        <v>337</v>
      </c>
      <c r="D3" s="61" t="s">
        <v>345</v>
      </c>
      <c r="E3" s="61" t="s">
        <v>346</v>
      </c>
      <c r="F3" s="23" t="s">
        <v>97</v>
      </c>
      <c r="G3" s="23" t="s">
        <v>98</v>
      </c>
    </row>
    <row r="4" spans="1:7">
      <c r="A4" s="49">
        <v>1</v>
      </c>
      <c r="B4" s="49">
        <v>2</v>
      </c>
      <c r="C4" s="23">
        <v>3</v>
      </c>
      <c r="D4" s="22">
        <v>4</v>
      </c>
      <c r="E4" s="23">
        <v>5</v>
      </c>
      <c r="F4" s="23">
        <v>6</v>
      </c>
      <c r="G4" s="23">
        <v>7</v>
      </c>
    </row>
    <row r="5" spans="1:7" ht="19.5" customHeight="1">
      <c r="A5" s="24">
        <v>6</v>
      </c>
      <c r="B5" s="24" t="s">
        <v>99</v>
      </c>
      <c r="C5" s="43">
        <f>C6+C18+C23+C26+C32+C36</f>
        <v>5246059.0616497444</v>
      </c>
      <c r="D5" s="43">
        <f>D6+D18+D23+D26+D32+D36+D41</f>
        <v>5750539</v>
      </c>
      <c r="E5" s="43">
        <f>E6+E18+E23+E26+E32+E36</f>
        <v>2387840.1</v>
      </c>
      <c r="F5" s="43">
        <f>E5/D5*100</f>
        <v>41.52376151174699</v>
      </c>
      <c r="G5" s="43">
        <f>E5/C5*100</f>
        <v>45.516836008496796</v>
      </c>
    </row>
    <row r="6" spans="1:7" ht="28.8">
      <c r="A6" s="24">
        <v>63</v>
      </c>
      <c r="B6" s="24" t="s">
        <v>100</v>
      </c>
      <c r="C6" s="43">
        <f>C7+C14+C12</f>
        <v>388825.9340367642</v>
      </c>
      <c r="D6" s="43">
        <f>D7+D14</f>
        <v>406835</v>
      </c>
      <c r="E6" s="43">
        <f>E7+E14</f>
        <v>219426.57</v>
      </c>
      <c r="F6" s="43">
        <f t="shared" ref="F6:F45" si="0">E6/D6*100</f>
        <v>53.935027713938091</v>
      </c>
      <c r="G6" s="43">
        <f t="shared" ref="G6:G45" si="1">E6/C6*100</f>
        <v>56.433110755223659</v>
      </c>
    </row>
    <row r="7" spans="1:7" ht="28.8">
      <c r="A7" s="24">
        <v>632</v>
      </c>
      <c r="B7" s="24" t="s">
        <v>101</v>
      </c>
      <c r="C7" s="43">
        <f t="shared" ref="C7:D7" si="2">SUM(C9:C11)</f>
        <v>247789.10345742916</v>
      </c>
      <c r="D7" s="43">
        <f t="shared" si="2"/>
        <v>149987</v>
      </c>
      <c r="E7" s="43">
        <f>SUM(E9:E11)</f>
        <v>69177.289999999994</v>
      </c>
      <c r="F7" s="43">
        <f t="shared" si="0"/>
        <v>46.122190589851115</v>
      </c>
      <c r="G7" s="43">
        <f t="shared" si="1"/>
        <v>27.917809554480606</v>
      </c>
    </row>
    <row r="8" spans="1:7" hidden="1">
      <c r="A8" s="31">
        <v>6321</v>
      </c>
      <c r="B8" s="31" t="s">
        <v>102</v>
      </c>
      <c r="C8" s="98">
        <v>0</v>
      </c>
      <c r="D8" s="98">
        <v>0</v>
      </c>
      <c r="E8" s="98">
        <v>0</v>
      </c>
      <c r="F8" s="43" t="e">
        <f>E8/D8*100</f>
        <v>#DIV/0!</v>
      </c>
      <c r="G8" s="43" t="e">
        <f t="shared" si="1"/>
        <v>#DIV/0!</v>
      </c>
    </row>
    <row r="9" spans="1:7" hidden="1">
      <c r="A9" s="31">
        <v>6322</v>
      </c>
      <c r="B9" s="31" t="s">
        <v>103</v>
      </c>
      <c r="C9" s="98">
        <v>0</v>
      </c>
      <c r="D9" s="98">
        <v>0</v>
      </c>
      <c r="E9" s="98">
        <v>0</v>
      </c>
      <c r="F9" s="43" t="e">
        <f>E9/D9*100</f>
        <v>#DIV/0!</v>
      </c>
      <c r="G9" s="43" t="e">
        <f t="shared" si="1"/>
        <v>#DIV/0!</v>
      </c>
    </row>
    <row r="10" spans="1:7">
      <c r="A10" s="31">
        <v>6323</v>
      </c>
      <c r="B10" s="31" t="s">
        <v>105</v>
      </c>
      <c r="C10" s="98">
        <f>1866967/7.5345</f>
        <v>247789.10345742916</v>
      </c>
      <c r="D10" s="98">
        <v>149987</v>
      </c>
      <c r="E10" s="98">
        <v>69177.289999999994</v>
      </c>
      <c r="F10" s="43">
        <f t="shared" si="0"/>
        <v>46.122190589851115</v>
      </c>
      <c r="G10" s="43">
        <f t="shared" si="1"/>
        <v>27.917809554480606</v>
      </c>
    </row>
    <row r="11" spans="1:7" hidden="1">
      <c r="A11" s="31">
        <v>6324</v>
      </c>
      <c r="B11" s="31" t="s">
        <v>106</v>
      </c>
      <c r="C11" s="98">
        <v>0</v>
      </c>
      <c r="D11" s="98">
        <v>0</v>
      </c>
      <c r="E11" s="98">
        <v>0</v>
      </c>
      <c r="F11" s="43" t="e">
        <f>E11/D11*100</f>
        <v>#DIV/0!</v>
      </c>
      <c r="G11" s="43" t="e">
        <f t="shared" si="1"/>
        <v>#DIV/0!</v>
      </c>
    </row>
    <row r="12" spans="1:7" ht="30" hidden="1" customHeight="1">
      <c r="A12" s="24">
        <v>636</v>
      </c>
      <c r="B12" s="24" t="s">
        <v>328</v>
      </c>
      <c r="C12" s="43">
        <f>C13</f>
        <v>0</v>
      </c>
      <c r="D12" s="43">
        <f>D13</f>
        <v>0</v>
      </c>
      <c r="E12" s="43">
        <f t="shared" ref="E12" si="3">E13</f>
        <v>0</v>
      </c>
      <c r="F12" s="43" t="e">
        <f>E12/D12*100</f>
        <v>#DIV/0!</v>
      </c>
      <c r="G12" s="43" t="e">
        <f t="shared" si="1"/>
        <v>#DIV/0!</v>
      </c>
    </row>
    <row r="13" spans="1:7" ht="30" hidden="1" customHeight="1">
      <c r="A13" s="31">
        <v>6361</v>
      </c>
      <c r="B13" s="31" t="s">
        <v>329</v>
      </c>
      <c r="C13" s="98">
        <v>0</v>
      </c>
      <c r="D13" s="98">
        <v>0</v>
      </c>
      <c r="E13" s="98">
        <v>0</v>
      </c>
      <c r="F13" s="43" t="e">
        <f>E13/D13*100</f>
        <v>#DIV/0!</v>
      </c>
      <c r="G13" s="43" t="e">
        <f t="shared" si="1"/>
        <v>#DIV/0!</v>
      </c>
    </row>
    <row r="14" spans="1:7">
      <c r="A14" s="24">
        <v>639</v>
      </c>
      <c r="B14" s="24" t="s">
        <v>107</v>
      </c>
      <c r="C14" s="43">
        <f t="shared" ref="C14:D14" si="4">SUM(C15:C17)</f>
        <v>141036.83057933504</v>
      </c>
      <c r="D14" s="43">
        <f t="shared" si="4"/>
        <v>256848</v>
      </c>
      <c r="E14" s="43">
        <f>SUM(E15:E17)</f>
        <v>150249.28</v>
      </c>
      <c r="F14" s="43">
        <f t="shared" si="0"/>
        <v>58.497352519778232</v>
      </c>
      <c r="G14" s="43">
        <f t="shared" si="1"/>
        <v>106.53194586323522</v>
      </c>
    </row>
    <row r="15" spans="1:7" ht="28.8">
      <c r="A15" s="31">
        <v>6391</v>
      </c>
      <c r="B15" s="31" t="s">
        <v>108</v>
      </c>
      <c r="C15" s="98">
        <f>1016551/7.5345</f>
        <v>134919.50361669651</v>
      </c>
      <c r="D15" s="98">
        <v>75585</v>
      </c>
      <c r="E15" s="98">
        <v>64309.11</v>
      </c>
      <c r="F15" s="43">
        <f t="shared" si="0"/>
        <v>85.081841635245098</v>
      </c>
      <c r="G15" s="43">
        <f t="shared" si="1"/>
        <v>47.664798843835683</v>
      </c>
    </row>
    <row r="16" spans="1:7" ht="28.8">
      <c r="A16" s="31">
        <v>6393</v>
      </c>
      <c r="B16" s="31" t="s">
        <v>109</v>
      </c>
      <c r="C16" s="98">
        <f>46091/7.5345</f>
        <v>6117.326962638529</v>
      </c>
      <c r="D16" s="98">
        <v>181263</v>
      </c>
      <c r="E16" s="98">
        <v>85940.17</v>
      </c>
      <c r="F16" s="43">
        <f t="shared" si="0"/>
        <v>47.411865631706412</v>
      </c>
      <c r="G16" s="43">
        <f t="shared" si="1"/>
        <v>1404.8647477056259</v>
      </c>
    </row>
    <row r="17" spans="1:7" hidden="1">
      <c r="A17" s="31">
        <v>6394</v>
      </c>
      <c r="B17" s="31" t="s">
        <v>110</v>
      </c>
      <c r="C17" s="98">
        <v>0</v>
      </c>
      <c r="D17" s="98">
        <v>0</v>
      </c>
      <c r="E17" s="98">
        <v>0</v>
      </c>
      <c r="F17" s="43" t="e">
        <f t="shared" si="0"/>
        <v>#DIV/0!</v>
      </c>
      <c r="G17" s="43" t="e">
        <f t="shared" si="1"/>
        <v>#DIV/0!</v>
      </c>
    </row>
    <row r="18" spans="1:7">
      <c r="A18" s="24">
        <v>64</v>
      </c>
      <c r="B18" s="24" t="s">
        <v>111</v>
      </c>
      <c r="C18" s="43">
        <f>C19</f>
        <v>3930.7186940075649</v>
      </c>
      <c r="D18" s="43">
        <f>D19</f>
        <v>10618</v>
      </c>
      <c r="E18" s="43">
        <f>E19</f>
        <v>4.99</v>
      </c>
      <c r="F18" s="43">
        <f t="shared" si="0"/>
        <v>4.6995667734036545E-2</v>
      </c>
      <c r="G18" s="43">
        <f t="shared" si="1"/>
        <v>0.12694879457050245</v>
      </c>
    </row>
    <row r="19" spans="1:7">
      <c r="A19" s="24">
        <v>641</v>
      </c>
      <c r="B19" s="24" t="s">
        <v>112</v>
      </c>
      <c r="C19" s="43">
        <f>C22+C21+C20</f>
        <v>3930.7186940075649</v>
      </c>
      <c r="D19" s="43">
        <f>D22+D21+D20</f>
        <v>10618</v>
      </c>
      <c r="E19" s="43">
        <f>E22+E21+E20</f>
        <v>4.99</v>
      </c>
      <c r="F19" s="43">
        <f t="shared" si="0"/>
        <v>4.6995667734036545E-2</v>
      </c>
      <c r="G19" s="43">
        <f t="shared" si="1"/>
        <v>0.12694879457050245</v>
      </c>
    </row>
    <row r="20" spans="1:7">
      <c r="A20" s="31">
        <v>6413</v>
      </c>
      <c r="B20" s="31" t="s">
        <v>113</v>
      </c>
      <c r="C20" s="98">
        <f>29384/7.5345</f>
        <v>3899.9270024553716</v>
      </c>
      <c r="D20" s="98">
        <v>10618</v>
      </c>
      <c r="E20" s="98">
        <v>4.99</v>
      </c>
      <c r="F20" s="43">
        <f t="shared" si="0"/>
        <v>4.6995667734036545E-2</v>
      </c>
      <c r="G20" s="43">
        <f t="shared" si="1"/>
        <v>0.1279511128505309</v>
      </c>
    </row>
    <row r="21" spans="1:7" hidden="1">
      <c r="A21" s="31">
        <v>6414</v>
      </c>
      <c r="B21" s="31" t="s">
        <v>114</v>
      </c>
      <c r="C21" s="98">
        <v>0</v>
      </c>
      <c r="D21" s="98">
        <v>0</v>
      </c>
      <c r="E21" s="98">
        <v>0</v>
      </c>
      <c r="F21" s="43" t="e">
        <f t="shared" si="0"/>
        <v>#DIV/0!</v>
      </c>
      <c r="G21" s="43" t="e">
        <f t="shared" si="1"/>
        <v>#DIV/0!</v>
      </c>
    </row>
    <row r="22" spans="1:7" ht="28.8">
      <c r="A22" s="31">
        <v>6415</v>
      </c>
      <c r="B22" s="31" t="s">
        <v>115</v>
      </c>
      <c r="C22" s="98">
        <f>232/7.5345</f>
        <v>30.791691552193242</v>
      </c>
      <c r="D22" s="98">
        <v>0</v>
      </c>
      <c r="E22" s="98">
        <v>0</v>
      </c>
      <c r="F22" s="43"/>
      <c r="G22" s="43">
        <f t="shared" si="1"/>
        <v>0</v>
      </c>
    </row>
    <row r="23" spans="1:7" ht="28.8">
      <c r="A23" s="24">
        <v>65</v>
      </c>
      <c r="B23" s="24" t="s">
        <v>116</v>
      </c>
      <c r="C23" s="43">
        <f t="shared" ref="C23:E24" si="5">C24</f>
        <v>1144235.0520937021</v>
      </c>
      <c r="D23" s="43">
        <f t="shared" si="5"/>
        <v>1036565</v>
      </c>
      <c r="E23" s="43">
        <f t="shared" si="5"/>
        <v>123621.15</v>
      </c>
      <c r="F23" s="43">
        <f t="shared" si="0"/>
        <v>11.926039370420572</v>
      </c>
      <c r="G23" s="43">
        <f t="shared" si="1"/>
        <v>10.803824771300274</v>
      </c>
    </row>
    <row r="24" spans="1:7">
      <c r="A24" s="24">
        <v>652</v>
      </c>
      <c r="B24" s="24" t="s">
        <v>117</v>
      </c>
      <c r="C24" s="43">
        <f t="shared" si="5"/>
        <v>1144235.0520937021</v>
      </c>
      <c r="D24" s="43">
        <f t="shared" si="5"/>
        <v>1036565</v>
      </c>
      <c r="E24" s="43">
        <f t="shared" si="5"/>
        <v>123621.15</v>
      </c>
      <c r="F24" s="43">
        <f t="shared" si="0"/>
        <v>11.926039370420572</v>
      </c>
      <c r="G24" s="43">
        <f t="shared" si="1"/>
        <v>10.803824771300274</v>
      </c>
    </row>
    <row r="25" spans="1:7">
      <c r="A25" s="31">
        <v>6526</v>
      </c>
      <c r="B25" s="31" t="s">
        <v>118</v>
      </c>
      <c r="C25" s="98">
        <f>8621239/7.5345</f>
        <v>1144235.0520937021</v>
      </c>
      <c r="D25" s="98">
        <v>1036565</v>
      </c>
      <c r="E25" s="98">
        <v>123621.15</v>
      </c>
      <c r="F25" s="43">
        <f t="shared" si="0"/>
        <v>11.926039370420572</v>
      </c>
      <c r="G25" s="43">
        <f t="shared" si="1"/>
        <v>10.803824771300274</v>
      </c>
    </row>
    <row r="26" spans="1:7" ht="28.8">
      <c r="A26" s="24">
        <v>66</v>
      </c>
      <c r="B26" s="24" t="s">
        <v>119</v>
      </c>
      <c r="C26" s="43">
        <f t="shared" ref="C26:D26" si="6">C27+C30</f>
        <v>403484.23916650069</v>
      </c>
      <c r="D26" s="43">
        <f t="shared" si="6"/>
        <v>515761</v>
      </c>
      <c r="E26" s="43">
        <f>E27+E30</f>
        <v>168328.25999999998</v>
      </c>
      <c r="F26" s="43">
        <f t="shared" si="0"/>
        <v>32.636872504900523</v>
      </c>
      <c r="G26" s="43">
        <f t="shared" si="1"/>
        <v>41.718670436229381</v>
      </c>
    </row>
    <row r="27" spans="1:7">
      <c r="A27" s="24">
        <v>661</v>
      </c>
      <c r="B27" s="24" t="s">
        <v>120</v>
      </c>
      <c r="C27" s="43">
        <f t="shared" ref="C27:D27" si="7">C28+C29</f>
        <v>395190.25814586232</v>
      </c>
      <c r="D27" s="43">
        <f t="shared" si="7"/>
        <v>477802</v>
      </c>
      <c r="E27" s="43">
        <f>E28+E29</f>
        <v>159400.04999999999</v>
      </c>
      <c r="F27" s="43">
        <f t="shared" si="0"/>
        <v>33.36110983210618</v>
      </c>
      <c r="G27" s="43">
        <f t="shared" si="1"/>
        <v>40.335015024881102</v>
      </c>
    </row>
    <row r="28" spans="1:7" s="52" customFormat="1" hidden="1">
      <c r="A28" s="31">
        <v>6614</v>
      </c>
      <c r="B28" s="31" t="s">
        <v>121</v>
      </c>
      <c r="C28" s="93">
        <v>0</v>
      </c>
      <c r="D28" s="93">
        <v>0</v>
      </c>
      <c r="E28" s="93">
        <v>0</v>
      </c>
      <c r="F28" s="43" t="e">
        <f t="shared" si="0"/>
        <v>#DIV/0!</v>
      </c>
      <c r="G28" s="43" t="e">
        <f t="shared" si="1"/>
        <v>#DIV/0!</v>
      </c>
    </row>
    <row r="29" spans="1:7">
      <c r="A29" s="31">
        <v>6615</v>
      </c>
      <c r="B29" s="31" t="s">
        <v>122</v>
      </c>
      <c r="C29" s="93">
        <f>2977561/7.5345</f>
        <v>395190.25814586232</v>
      </c>
      <c r="D29" s="93">
        <v>477802</v>
      </c>
      <c r="E29" s="93">
        <v>159400.04999999999</v>
      </c>
      <c r="F29" s="43">
        <f t="shared" si="0"/>
        <v>33.36110983210618</v>
      </c>
      <c r="G29" s="43">
        <f t="shared" si="1"/>
        <v>40.335015024881102</v>
      </c>
    </row>
    <row r="30" spans="1:7" ht="28.8">
      <c r="A30" s="24">
        <v>663</v>
      </c>
      <c r="B30" s="24" t="s">
        <v>123</v>
      </c>
      <c r="C30" s="43">
        <f t="shared" ref="C30:D30" si="8">C31</f>
        <v>8293.9810206383954</v>
      </c>
      <c r="D30" s="43">
        <f t="shared" si="8"/>
        <v>37959</v>
      </c>
      <c r="E30" s="43">
        <f>E31</f>
        <v>8928.2099999999991</v>
      </c>
      <c r="F30" s="43">
        <f t="shared" si="0"/>
        <v>23.520667035485655</v>
      </c>
      <c r="G30" s="43">
        <f t="shared" si="1"/>
        <v>107.6468583396009</v>
      </c>
    </row>
    <row r="31" spans="1:7">
      <c r="A31" s="31">
        <v>6631</v>
      </c>
      <c r="B31" s="31" t="s">
        <v>124</v>
      </c>
      <c r="C31" s="98">
        <f>62491/7.5345</f>
        <v>8293.9810206383954</v>
      </c>
      <c r="D31" s="98">
        <v>37959</v>
      </c>
      <c r="E31" s="98">
        <v>8928.2099999999991</v>
      </c>
      <c r="F31" s="43">
        <f t="shared" si="0"/>
        <v>23.520667035485655</v>
      </c>
      <c r="G31" s="43">
        <f t="shared" si="1"/>
        <v>107.6468583396009</v>
      </c>
    </row>
    <row r="32" spans="1:7" ht="28.8">
      <c r="A32" s="24">
        <v>67</v>
      </c>
      <c r="B32" s="24" t="s">
        <v>125</v>
      </c>
      <c r="C32" s="43">
        <f t="shared" ref="C32:D32" si="9">C33</f>
        <v>3272751.7419868601</v>
      </c>
      <c r="D32" s="43">
        <f t="shared" si="9"/>
        <v>3780760</v>
      </c>
      <c r="E32" s="43">
        <f>E33</f>
        <v>1860218.15</v>
      </c>
      <c r="F32" s="43">
        <f t="shared" si="0"/>
        <v>49.202227858948994</v>
      </c>
      <c r="G32" s="43">
        <f t="shared" si="1"/>
        <v>56.839574054299547</v>
      </c>
    </row>
    <row r="33" spans="1:7" ht="28.8">
      <c r="A33" s="24">
        <v>671</v>
      </c>
      <c r="B33" s="24" t="s">
        <v>126</v>
      </c>
      <c r="C33" s="43">
        <f t="shared" ref="C33:D33" si="10">C34+C35</f>
        <v>3272751.7419868601</v>
      </c>
      <c r="D33" s="43">
        <f t="shared" si="10"/>
        <v>3780760</v>
      </c>
      <c r="E33" s="43">
        <f>E34+E35</f>
        <v>1860218.15</v>
      </c>
      <c r="F33" s="43">
        <f t="shared" si="0"/>
        <v>49.202227858948994</v>
      </c>
      <c r="G33" s="43">
        <f t="shared" si="1"/>
        <v>56.839574054299547</v>
      </c>
    </row>
    <row r="34" spans="1:7">
      <c r="A34" s="31">
        <v>6711</v>
      </c>
      <c r="B34" s="31" t="s">
        <v>127</v>
      </c>
      <c r="C34" s="98">
        <f>24658548/7.5345</f>
        <v>3272751.7419868601</v>
      </c>
      <c r="D34" s="98">
        <v>3780760</v>
      </c>
      <c r="E34" s="98">
        <v>1860218.15</v>
      </c>
      <c r="F34" s="43">
        <f t="shared" si="0"/>
        <v>49.202227858948994</v>
      </c>
      <c r="G34" s="43">
        <f t="shared" si="1"/>
        <v>56.839574054299547</v>
      </c>
    </row>
    <row r="35" spans="1:7" hidden="1">
      <c r="A35" s="31">
        <v>6712</v>
      </c>
      <c r="B35" s="31" t="s">
        <v>128</v>
      </c>
      <c r="C35" s="98">
        <v>0</v>
      </c>
      <c r="D35" s="98">
        <v>0</v>
      </c>
      <c r="E35" s="98">
        <v>0</v>
      </c>
      <c r="F35" s="43"/>
      <c r="G35" s="43"/>
    </row>
    <row r="36" spans="1:7">
      <c r="A36" s="24">
        <v>68</v>
      </c>
      <c r="B36" s="24" t="s">
        <v>129</v>
      </c>
      <c r="C36" s="43">
        <f t="shared" ref="C36:D36" si="11">C37+C39</f>
        <v>32831.375671909213</v>
      </c>
      <c r="D36" s="43">
        <f t="shared" si="11"/>
        <v>0</v>
      </c>
      <c r="E36" s="43">
        <f>E37+E39</f>
        <v>16240.98</v>
      </c>
      <c r="F36" s="43"/>
      <c r="G36" s="43">
        <f t="shared" si="1"/>
        <v>49.46786318763948</v>
      </c>
    </row>
    <row r="37" spans="1:7" hidden="1">
      <c r="A37" s="24">
        <v>681</v>
      </c>
      <c r="B37" s="24" t="s">
        <v>130</v>
      </c>
      <c r="C37" s="43">
        <f t="shared" ref="C37:D37" si="12">C38</f>
        <v>0</v>
      </c>
      <c r="D37" s="43">
        <f t="shared" si="12"/>
        <v>0</v>
      </c>
      <c r="E37" s="43">
        <f>E38</f>
        <v>0</v>
      </c>
      <c r="F37" s="43"/>
      <c r="G37" s="43"/>
    </row>
    <row r="38" spans="1:7" hidden="1">
      <c r="A38" s="31">
        <v>6819</v>
      </c>
      <c r="B38" s="31" t="s">
        <v>131</v>
      </c>
      <c r="C38" s="98">
        <v>0</v>
      </c>
      <c r="D38" s="98">
        <v>0</v>
      </c>
      <c r="E38" s="98">
        <v>0</v>
      </c>
      <c r="F38" s="43"/>
      <c r="G38" s="43"/>
    </row>
    <row r="39" spans="1:7">
      <c r="A39" s="24">
        <v>683</v>
      </c>
      <c r="B39" s="24" t="s">
        <v>132</v>
      </c>
      <c r="C39" s="43">
        <f t="shared" ref="C39:D39" si="13">C40</f>
        <v>32831.375671909213</v>
      </c>
      <c r="D39" s="43">
        <f t="shared" si="13"/>
        <v>0</v>
      </c>
      <c r="E39" s="43">
        <f>E40</f>
        <v>16240.98</v>
      </c>
      <c r="F39" s="43"/>
      <c r="G39" s="43">
        <f t="shared" si="1"/>
        <v>49.46786318763948</v>
      </c>
    </row>
    <row r="40" spans="1:7">
      <c r="A40" s="31">
        <v>6831</v>
      </c>
      <c r="B40" s="31" t="s">
        <v>132</v>
      </c>
      <c r="C40" s="98">
        <f>247368/7.5345</f>
        <v>32831.375671909213</v>
      </c>
      <c r="D40" s="98">
        <v>0</v>
      </c>
      <c r="E40" s="98">
        <v>16240.98</v>
      </c>
      <c r="F40" s="43"/>
      <c r="G40" s="43">
        <f t="shared" si="1"/>
        <v>49.46786318763948</v>
      </c>
    </row>
    <row r="41" spans="1:7">
      <c r="A41" s="24">
        <v>7</v>
      </c>
      <c r="B41" s="24" t="s">
        <v>133</v>
      </c>
      <c r="C41" s="43">
        <f t="shared" ref="C41:D42" si="14">C42</f>
        <v>0</v>
      </c>
      <c r="D41" s="43">
        <f t="shared" si="14"/>
        <v>0</v>
      </c>
      <c r="E41" s="43">
        <f>E42</f>
        <v>0</v>
      </c>
      <c r="F41" s="43"/>
      <c r="G41" s="43"/>
    </row>
    <row r="42" spans="1:7">
      <c r="A42" s="24">
        <v>72</v>
      </c>
      <c r="B42" s="24" t="s">
        <v>134</v>
      </c>
      <c r="C42" s="43">
        <f t="shared" si="14"/>
        <v>0</v>
      </c>
      <c r="D42" s="43">
        <f t="shared" si="14"/>
        <v>0</v>
      </c>
      <c r="E42" s="43">
        <f>E43</f>
        <v>0</v>
      </c>
      <c r="F42" s="43"/>
      <c r="G42" s="43"/>
    </row>
    <row r="43" spans="1:7" s="53" customFormat="1">
      <c r="A43" s="24">
        <v>722</v>
      </c>
      <c r="B43" s="24" t="s">
        <v>326</v>
      </c>
      <c r="C43" s="43">
        <v>0</v>
      </c>
      <c r="D43" s="43">
        <v>0</v>
      </c>
      <c r="E43" s="43">
        <f>SUM(E44)</f>
        <v>0</v>
      </c>
      <c r="F43" s="43"/>
      <c r="G43" s="43"/>
    </row>
    <row r="44" spans="1:7">
      <c r="A44" s="31">
        <v>7221</v>
      </c>
      <c r="B44" s="31" t="s">
        <v>218</v>
      </c>
      <c r="C44" s="98">
        <f>3/7.5345</f>
        <v>0.39816842524387813</v>
      </c>
      <c r="D44" s="98">
        <v>0</v>
      </c>
      <c r="E44" s="98">
        <v>0</v>
      </c>
      <c r="F44" s="43"/>
      <c r="G44" s="43">
        <f t="shared" si="1"/>
        <v>0</v>
      </c>
    </row>
    <row r="45" spans="1:7">
      <c r="A45" s="32"/>
      <c r="B45" s="32" t="s">
        <v>135</v>
      </c>
      <c r="C45" s="47">
        <f t="shared" ref="C45:D45" si="15">C5+C41</f>
        <v>5246059.0616497444</v>
      </c>
      <c r="D45" s="47">
        <f t="shared" si="15"/>
        <v>5750539</v>
      </c>
      <c r="E45" s="47">
        <f>E5+E41</f>
        <v>2387840.1</v>
      </c>
      <c r="F45" s="47">
        <f t="shared" si="0"/>
        <v>41.52376151174699</v>
      </c>
      <c r="G45" s="47">
        <f t="shared" si="1"/>
        <v>45.516836008496796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38"/>
  <sheetViews>
    <sheetView zoomScale="80" zoomScaleNormal="80" workbookViewId="0">
      <selection activeCell="E31" sqref="E31"/>
    </sheetView>
  </sheetViews>
  <sheetFormatPr defaultRowHeight="14.4"/>
  <cols>
    <col min="1" max="1" width="7.6640625" customWidth="1"/>
    <col min="2" max="2" width="61.5546875" bestFit="1" customWidth="1"/>
    <col min="3" max="3" width="16" customWidth="1"/>
    <col min="4" max="4" width="19.88671875" customWidth="1"/>
    <col min="5" max="5" width="18" style="91" bestFit="1" customWidth="1"/>
    <col min="6" max="6" width="13.44140625" customWidth="1"/>
    <col min="7" max="7" width="11.109375" customWidth="1"/>
  </cols>
  <sheetData>
    <row r="1" spans="1:44">
      <c r="A1" s="169" t="s">
        <v>136</v>
      </c>
      <c r="B1" s="169"/>
      <c r="C1" s="169"/>
      <c r="D1" s="169"/>
      <c r="E1" s="169"/>
      <c r="F1" s="169"/>
      <c r="G1" s="169"/>
    </row>
    <row r="3" spans="1:44">
      <c r="A3" s="168" t="s">
        <v>137</v>
      </c>
      <c r="B3" s="168"/>
      <c r="C3" s="168"/>
      <c r="D3" s="168"/>
      <c r="E3" s="168"/>
      <c r="F3" s="168"/>
      <c r="G3" s="168"/>
    </row>
    <row r="4" spans="1:44" ht="51.75" customHeight="1">
      <c r="A4" s="49" t="s">
        <v>95</v>
      </c>
      <c r="B4" s="49" t="s">
        <v>138</v>
      </c>
      <c r="C4" s="61" t="s">
        <v>337</v>
      </c>
      <c r="D4" s="61" t="s">
        <v>345</v>
      </c>
      <c r="E4" s="61" t="s">
        <v>346</v>
      </c>
      <c r="F4" s="23" t="s">
        <v>97</v>
      </c>
      <c r="G4" s="23" t="s">
        <v>98</v>
      </c>
    </row>
    <row r="5" spans="1:44">
      <c r="A5" s="49">
        <v>1</v>
      </c>
      <c r="B5" s="49">
        <v>2</v>
      </c>
      <c r="C5" s="23">
        <v>3</v>
      </c>
      <c r="D5" s="23">
        <v>4</v>
      </c>
      <c r="E5" s="23">
        <v>5</v>
      </c>
      <c r="F5" s="23">
        <v>6</v>
      </c>
      <c r="G5" s="49">
        <v>7</v>
      </c>
    </row>
    <row r="6" spans="1:44" s="30" customFormat="1">
      <c r="A6" s="45">
        <v>6</v>
      </c>
      <c r="B6" s="24" t="s">
        <v>99</v>
      </c>
      <c r="C6" s="43">
        <f>C38-C36</f>
        <v>5246058.9528170414</v>
      </c>
      <c r="D6" s="43">
        <f>D38-D36</f>
        <v>5750539</v>
      </c>
      <c r="E6" s="43">
        <f>E38-E36</f>
        <v>2387840.0999999992</v>
      </c>
      <c r="F6" s="46">
        <f>E6/D6*100</f>
        <v>41.523761511746969</v>
      </c>
      <c r="G6" s="46">
        <f>E6/C6*100</f>
        <v>45.516836952771392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>
      <c r="A7" s="38"/>
      <c r="B7" s="38" t="s">
        <v>141</v>
      </c>
      <c r="C7" s="92">
        <f>C8+C9</f>
        <v>3264032.7400623793</v>
      </c>
      <c r="D7" s="92">
        <f>D8+D9</f>
        <v>3770687</v>
      </c>
      <c r="E7" s="92">
        <f>E8+E9</f>
        <v>1856804.72</v>
      </c>
      <c r="F7" s="92">
        <f t="shared" ref="F7:F35" si="0">E7/D7*100</f>
        <v>49.243141103995107</v>
      </c>
      <c r="G7" s="92">
        <f t="shared" ref="G7:G37" si="1">E7/C7*100</f>
        <v>56.886828897571483</v>
      </c>
    </row>
    <row r="8" spans="1:44">
      <c r="A8" s="16">
        <v>6711</v>
      </c>
      <c r="B8" s="16" t="s">
        <v>127</v>
      </c>
      <c r="C8" s="93">
        <f>24592854.68/7.5345</f>
        <v>3264032.7400623793</v>
      </c>
      <c r="D8" s="93">
        <v>3770687</v>
      </c>
      <c r="E8" s="93">
        <v>1856804.72</v>
      </c>
      <c r="F8" s="46">
        <f t="shared" si="0"/>
        <v>49.243141103995107</v>
      </c>
      <c r="G8" s="46">
        <f>E8/C8*100</f>
        <v>56.886828897571483</v>
      </c>
    </row>
    <row r="9" spans="1:44" hidden="1">
      <c r="A9" s="16">
        <v>6712</v>
      </c>
      <c r="B9" s="16" t="s">
        <v>142</v>
      </c>
      <c r="C9" s="93">
        <v>0</v>
      </c>
      <c r="D9" s="93">
        <v>0</v>
      </c>
      <c r="E9" s="93">
        <v>0</v>
      </c>
      <c r="F9" s="46" t="e">
        <f t="shared" si="0"/>
        <v>#DIV/0!</v>
      </c>
      <c r="G9" s="46" t="e">
        <f t="shared" si="1"/>
        <v>#DIV/0!</v>
      </c>
    </row>
    <row r="10" spans="1:44">
      <c r="A10" s="38"/>
      <c r="B10" s="38" t="s">
        <v>143</v>
      </c>
      <c r="C10" s="92">
        <f t="shared" ref="C10:D10" si="2">C11</f>
        <v>8718.9554714977767</v>
      </c>
      <c r="D10" s="92">
        <f t="shared" si="2"/>
        <v>10073</v>
      </c>
      <c r="E10" s="92">
        <f>E11</f>
        <v>3413.43</v>
      </c>
      <c r="F10" s="92">
        <f t="shared" si="0"/>
        <v>33.886925444256924</v>
      </c>
      <c r="G10" s="92">
        <f t="shared" si="1"/>
        <v>39.149528990697178</v>
      </c>
    </row>
    <row r="11" spans="1:44" ht="28.8">
      <c r="A11" s="16">
        <v>6711</v>
      </c>
      <c r="B11" s="18" t="s">
        <v>144</v>
      </c>
      <c r="C11" s="93">
        <f>65692.97/7.5345</f>
        <v>8718.9554714977767</v>
      </c>
      <c r="D11" s="93">
        <v>10073</v>
      </c>
      <c r="E11" s="93">
        <v>3413.43</v>
      </c>
      <c r="F11" s="46">
        <f t="shared" si="0"/>
        <v>33.886925444256924</v>
      </c>
      <c r="G11" s="46">
        <f t="shared" si="1"/>
        <v>39.149528990697178</v>
      </c>
    </row>
    <row r="12" spans="1:44">
      <c r="A12" s="38"/>
      <c r="B12" s="38" t="s">
        <v>145</v>
      </c>
      <c r="C12" s="92">
        <f t="shared" ref="C12:D12" si="3">SUM(C13:C17)</f>
        <v>399110.8726524653</v>
      </c>
      <c r="D12" s="92">
        <f t="shared" si="3"/>
        <v>488420</v>
      </c>
      <c r="E12" s="92">
        <f>SUM(E13:E17)</f>
        <v>159405.03999999998</v>
      </c>
      <c r="F12" s="92">
        <f t="shared" si="0"/>
        <v>32.636878096720032</v>
      </c>
      <c r="G12" s="92">
        <f t="shared" si="1"/>
        <v>39.940039453348966</v>
      </c>
    </row>
    <row r="13" spans="1:44">
      <c r="A13" s="16">
        <v>6413</v>
      </c>
      <c r="B13" s="16" t="s">
        <v>113</v>
      </c>
      <c r="C13" s="93">
        <f>29383.92/7.5345</f>
        <v>3899.9163846306983</v>
      </c>
      <c r="D13" s="93">
        <v>10618</v>
      </c>
      <c r="E13" s="93">
        <v>4.99</v>
      </c>
      <c r="F13" s="46">
        <f t="shared" si="0"/>
        <v>4.6995667734036545E-2</v>
      </c>
      <c r="G13" s="46">
        <f t="shared" si="1"/>
        <v>0.12795146120735426</v>
      </c>
    </row>
    <row r="14" spans="1:44" hidden="1">
      <c r="A14" s="16">
        <v>6414</v>
      </c>
      <c r="B14" s="16" t="s">
        <v>114</v>
      </c>
      <c r="C14" s="93">
        <v>0</v>
      </c>
      <c r="D14" s="93">
        <v>0</v>
      </c>
      <c r="E14" s="93">
        <v>0</v>
      </c>
      <c r="F14" s="46" t="e">
        <f t="shared" si="0"/>
        <v>#DIV/0!</v>
      </c>
      <c r="G14" s="46" t="e">
        <f t="shared" si="1"/>
        <v>#DIV/0!</v>
      </c>
    </row>
    <row r="15" spans="1:44" ht="28.8">
      <c r="A15" s="16">
        <v>6415</v>
      </c>
      <c r="B15" s="18" t="s">
        <v>115</v>
      </c>
      <c r="C15" s="93">
        <f>156.05/7.5345</f>
        <v>20.711394253102394</v>
      </c>
      <c r="D15" s="93">
        <v>0</v>
      </c>
      <c r="E15" s="93">
        <v>0</v>
      </c>
      <c r="F15" s="46"/>
      <c r="G15" s="46">
        <f t="shared" si="1"/>
        <v>0</v>
      </c>
    </row>
    <row r="16" spans="1:44" hidden="1">
      <c r="A16" s="16">
        <v>6614</v>
      </c>
      <c r="B16" s="18" t="s">
        <v>146</v>
      </c>
      <c r="C16" s="93">
        <v>0</v>
      </c>
      <c r="D16" s="93">
        <v>0</v>
      </c>
      <c r="E16" s="93">
        <v>0</v>
      </c>
      <c r="F16" s="46" t="e">
        <f t="shared" si="0"/>
        <v>#DIV/0!</v>
      </c>
      <c r="G16" s="46" t="e">
        <f t="shared" si="1"/>
        <v>#DIV/0!</v>
      </c>
    </row>
    <row r="17" spans="1:7">
      <c r="A17" s="16">
        <v>6615</v>
      </c>
      <c r="B17" s="16" t="s">
        <v>327</v>
      </c>
      <c r="C17" s="93">
        <f>2977560.9/7.5345</f>
        <v>395190.24487358151</v>
      </c>
      <c r="D17" s="93">
        <v>477802</v>
      </c>
      <c r="E17" s="93">
        <v>159400.04999999999</v>
      </c>
      <c r="F17" s="46">
        <f t="shared" si="0"/>
        <v>33.36110983210618</v>
      </c>
      <c r="G17" s="46">
        <f t="shared" si="1"/>
        <v>40.335016379513853</v>
      </c>
    </row>
    <row r="18" spans="1:7">
      <c r="A18" s="38"/>
      <c r="B18" s="38" t="s">
        <v>147</v>
      </c>
      <c r="C18" s="92">
        <f t="shared" ref="C18:D18" si="4">SUM(C19:C20)</f>
        <v>1177076.5067356825</v>
      </c>
      <c r="D18" s="92">
        <f t="shared" si="4"/>
        <v>1036565</v>
      </c>
      <c r="E18" s="92">
        <f>SUM(E19:E20)</f>
        <v>139862.13</v>
      </c>
      <c r="F18" s="92">
        <f t="shared" si="0"/>
        <v>13.49284704770082</v>
      </c>
      <c r="G18" s="92">
        <f t="shared" si="1"/>
        <v>11.882161371810188</v>
      </c>
    </row>
    <row r="19" spans="1:7">
      <c r="A19" s="16">
        <v>6526</v>
      </c>
      <c r="B19" s="16" t="s">
        <v>148</v>
      </c>
      <c r="C19" s="93">
        <f>8621314.98/7.5345</f>
        <v>1144245.1363726857</v>
      </c>
      <c r="D19" s="93">
        <f>1035238+1327</f>
        <v>1036565</v>
      </c>
      <c r="E19" s="93">
        <v>123621.15</v>
      </c>
      <c r="F19" s="46">
        <f t="shared" si="0"/>
        <v>11.926039370420572</v>
      </c>
      <c r="G19" s="46">
        <f t="shared" si="1"/>
        <v>10.803729556752604</v>
      </c>
    </row>
    <row r="20" spans="1:7">
      <c r="A20" s="16">
        <v>6831</v>
      </c>
      <c r="B20" s="16" t="s">
        <v>132</v>
      </c>
      <c r="C20" s="93">
        <f>247367.96/7.5345</f>
        <v>32831.37036299688</v>
      </c>
      <c r="D20" s="93">
        <v>0</v>
      </c>
      <c r="E20" s="93">
        <v>16240.98</v>
      </c>
      <c r="F20" s="46"/>
      <c r="G20" s="46">
        <f t="shared" si="1"/>
        <v>49.467871186713104</v>
      </c>
    </row>
    <row r="21" spans="1:7">
      <c r="A21" s="38"/>
      <c r="B21" s="38" t="s">
        <v>149</v>
      </c>
      <c r="C21" s="92">
        <f t="shared" ref="C21:D21" si="5">SUM(C22:C23)</f>
        <v>198381.69354303536</v>
      </c>
      <c r="D21" s="92">
        <f t="shared" si="5"/>
        <v>92906</v>
      </c>
      <c r="E21" s="92">
        <f>SUM(E22:E23)</f>
        <v>49834.53</v>
      </c>
      <c r="F21" s="92">
        <f t="shared" si="0"/>
        <v>53.639732632983872</v>
      </c>
      <c r="G21" s="92">
        <f t="shared" si="1"/>
        <v>25.120528567919141</v>
      </c>
    </row>
    <row r="22" spans="1:7">
      <c r="A22" s="16">
        <v>6323</v>
      </c>
      <c r="B22" s="16" t="s">
        <v>105</v>
      </c>
      <c r="C22" s="93">
        <f>1494706.87/7.5345</f>
        <v>198381.69354303536</v>
      </c>
      <c r="D22" s="93">
        <v>92906</v>
      </c>
      <c r="E22" s="93">
        <v>49834.53</v>
      </c>
      <c r="F22" s="46">
        <f t="shared" si="0"/>
        <v>53.639732632983872</v>
      </c>
      <c r="G22" s="46">
        <f t="shared" si="1"/>
        <v>25.120528567919141</v>
      </c>
    </row>
    <row r="23" spans="1:7" hidden="1">
      <c r="A23" s="16">
        <v>6324</v>
      </c>
      <c r="B23" s="16" t="s">
        <v>150</v>
      </c>
      <c r="C23" s="93">
        <v>0</v>
      </c>
      <c r="D23" s="93">
        <v>0</v>
      </c>
      <c r="E23" s="93">
        <v>0</v>
      </c>
      <c r="F23" s="46" t="e">
        <f t="shared" si="0"/>
        <v>#DIV/0!</v>
      </c>
      <c r="G23" s="46" t="e">
        <f t="shared" si="1"/>
        <v>#DIV/0!</v>
      </c>
    </row>
    <row r="24" spans="1:7">
      <c r="A24" s="38"/>
      <c r="B24" s="38" t="s">
        <v>33</v>
      </c>
      <c r="C24" s="92">
        <f>SUM(C25:C30)</f>
        <v>141036.79208972061</v>
      </c>
      <c r="D24" s="92">
        <f t="shared" ref="D24" si="6">SUM(D25:D30)</f>
        <v>256848</v>
      </c>
      <c r="E24" s="92">
        <f>SUM(E25:E30)</f>
        <v>150249.28</v>
      </c>
      <c r="F24" s="92">
        <f t="shared" si="0"/>
        <v>58.497352519778232</v>
      </c>
      <c r="G24" s="92">
        <f t="shared" si="1"/>
        <v>106.53197493631225</v>
      </c>
    </row>
    <row r="25" spans="1:7" hidden="1">
      <c r="A25" s="16">
        <v>6321</v>
      </c>
      <c r="B25" s="16" t="s">
        <v>102</v>
      </c>
      <c r="C25" s="93">
        <v>0</v>
      </c>
      <c r="D25" s="93">
        <v>0</v>
      </c>
      <c r="E25" s="71">
        <v>0</v>
      </c>
      <c r="F25" s="46" t="e">
        <f t="shared" si="0"/>
        <v>#DIV/0!</v>
      </c>
      <c r="G25" s="46" t="e">
        <f t="shared" si="1"/>
        <v>#DIV/0!</v>
      </c>
    </row>
    <row r="26" spans="1:7" hidden="1">
      <c r="A26" s="16">
        <v>6322</v>
      </c>
      <c r="B26" s="16" t="s">
        <v>103</v>
      </c>
      <c r="C26" s="93">
        <v>0</v>
      </c>
      <c r="D26" s="93">
        <v>0</v>
      </c>
      <c r="E26" s="94">
        <v>0</v>
      </c>
      <c r="F26" s="46" t="e">
        <f t="shared" si="0"/>
        <v>#DIV/0!</v>
      </c>
      <c r="G26" s="46" t="e">
        <f t="shared" si="1"/>
        <v>#DIV/0!</v>
      </c>
    </row>
    <row r="27" spans="1:7" ht="28.8" hidden="1">
      <c r="A27" s="16">
        <v>6361</v>
      </c>
      <c r="B27" s="31" t="s">
        <v>329</v>
      </c>
      <c r="C27" s="93">
        <v>0</v>
      </c>
      <c r="D27" s="93">
        <v>0</v>
      </c>
      <c r="E27" s="94">
        <v>0</v>
      </c>
      <c r="F27" s="46" t="e">
        <f t="shared" si="0"/>
        <v>#DIV/0!</v>
      </c>
      <c r="G27" s="46" t="e">
        <f t="shared" si="1"/>
        <v>#DIV/0!</v>
      </c>
    </row>
    <row r="28" spans="1:7">
      <c r="A28" s="16">
        <v>6391</v>
      </c>
      <c r="B28" s="18" t="s">
        <v>108</v>
      </c>
      <c r="C28" s="93">
        <f>1016550.61/7.5345</f>
        <v>134919.45185480124</v>
      </c>
      <c r="D28" s="93">
        <v>75585</v>
      </c>
      <c r="E28" s="93">
        <v>64309.11</v>
      </c>
      <c r="F28" s="46">
        <f t="shared" si="0"/>
        <v>85.081841635245098</v>
      </c>
      <c r="G28" s="46">
        <f t="shared" si="1"/>
        <v>47.664817130452562</v>
      </c>
    </row>
    <row r="29" spans="1:7">
      <c r="A29" s="16">
        <v>6393</v>
      </c>
      <c r="B29" s="18" t="s">
        <v>151</v>
      </c>
      <c r="C29" s="93">
        <f>46091.1/7.5345</f>
        <v>6117.3402349193702</v>
      </c>
      <c r="D29" s="93">
        <v>181263</v>
      </c>
      <c r="E29" s="71">
        <v>85940.17</v>
      </c>
      <c r="F29" s="46">
        <f t="shared" si="0"/>
        <v>47.411865631706412</v>
      </c>
      <c r="G29" s="46">
        <f t="shared" si="1"/>
        <v>1404.8616996882263</v>
      </c>
    </row>
    <row r="30" spans="1:7" hidden="1">
      <c r="A30" s="16">
        <v>6394</v>
      </c>
      <c r="B30" s="18" t="s">
        <v>152</v>
      </c>
      <c r="C30" s="93">
        <v>0</v>
      </c>
      <c r="D30" s="93">
        <v>0</v>
      </c>
      <c r="E30" s="93">
        <v>0</v>
      </c>
      <c r="F30" s="46" t="e">
        <f t="shared" si="0"/>
        <v>#DIV/0!</v>
      </c>
      <c r="G30" s="46" t="e">
        <f t="shared" si="1"/>
        <v>#DIV/0!</v>
      </c>
    </row>
    <row r="31" spans="1:7">
      <c r="A31" s="38"/>
      <c r="B31" s="38" t="s">
        <v>153</v>
      </c>
      <c r="C31" s="92">
        <f t="shared" ref="C31:D31" si="7">SUM(C32:C33)</f>
        <v>49407.424513902712</v>
      </c>
      <c r="D31" s="92">
        <f t="shared" si="7"/>
        <v>57081</v>
      </c>
      <c r="E31" s="92">
        <f>SUM(E32:E33)</f>
        <v>19342.759999999998</v>
      </c>
      <c r="F31" s="92">
        <f t="shared" si="0"/>
        <v>33.886512149401725</v>
      </c>
      <c r="G31" s="92">
        <f t="shared" si="1"/>
        <v>39.149500688013312</v>
      </c>
    </row>
    <row r="32" spans="1:7">
      <c r="A32" s="16">
        <v>6323</v>
      </c>
      <c r="B32" s="16" t="s">
        <v>154</v>
      </c>
      <c r="C32" s="93">
        <f>372260.24/7.5345</f>
        <v>49407.424513902712</v>
      </c>
      <c r="D32" s="93">
        <v>57081</v>
      </c>
      <c r="E32" s="93">
        <v>19342.759999999998</v>
      </c>
      <c r="F32" s="46">
        <f t="shared" si="0"/>
        <v>33.886512149401725</v>
      </c>
      <c r="G32" s="46">
        <f t="shared" si="1"/>
        <v>39.149500688013312</v>
      </c>
    </row>
    <row r="33" spans="1:11" hidden="1">
      <c r="A33" s="16">
        <v>6324</v>
      </c>
      <c r="B33" s="16" t="s">
        <v>155</v>
      </c>
      <c r="C33" s="93">
        <v>0</v>
      </c>
      <c r="D33" s="93">
        <v>0</v>
      </c>
      <c r="E33" s="93">
        <v>0</v>
      </c>
      <c r="F33" s="46" t="e">
        <f t="shared" si="0"/>
        <v>#DIV/0!</v>
      </c>
      <c r="G33" s="46" t="e">
        <f t="shared" si="1"/>
        <v>#DIV/0!</v>
      </c>
    </row>
    <row r="34" spans="1:11">
      <c r="A34" s="38"/>
      <c r="B34" s="38" t="s">
        <v>48</v>
      </c>
      <c r="C34" s="92">
        <f t="shared" ref="C34:D34" si="8">SUM(C35)</f>
        <v>8293.9677483575542</v>
      </c>
      <c r="D34" s="92">
        <f t="shared" si="8"/>
        <v>37959</v>
      </c>
      <c r="E34" s="92">
        <f>SUM(E35)</f>
        <v>8928.2099999999991</v>
      </c>
      <c r="F34" s="92">
        <f t="shared" si="0"/>
        <v>23.520667035485655</v>
      </c>
      <c r="G34" s="92">
        <f t="shared" si="1"/>
        <v>107.6470305996553</v>
      </c>
    </row>
    <row r="35" spans="1:11">
      <c r="A35" s="16">
        <v>6631</v>
      </c>
      <c r="B35" s="16" t="s">
        <v>124</v>
      </c>
      <c r="C35" s="93">
        <f>62490.9/7.5345</f>
        <v>8293.9677483575542</v>
      </c>
      <c r="D35" s="93">
        <v>37959</v>
      </c>
      <c r="E35" s="93">
        <v>8928.2099999999991</v>
      </c>
      <c r="F35" s="46">
        <f t="shared" si="0"/>
        <v>23.520667035485655</v>
      </c>
      <c r="G35" s="46">
        <f t="shared" si="1"/>
        <v>107.6470305996553</v>
      </c>
    </row>
    <row r="36" spans="1:11">
      <c r="A36" s="38"/>
      <c r="B36" s="38" t="s">
        <v>60</v>
      </c>
      <c r="C36" s="92">
        <f t="shared" ref="C36:E36" si="9">SUM(C37)</f>
        <v>0.39816842524387813</v>
      </c>
      <c r="D36" s="92">
        <f t="shared" si="9"/>
        <v>0</v>
      </c>
      <c r="E36" s="92">
        <f t="shared" si="9"/>
        <v>0</v>
      </c>
      <c r="F36" s="92"/>
      <c r="G36" s="92">
        <f t="shared" si="1"/>
        <v>0</v>
      </c>
      <c r="K36" s="17"/>
    </row>
    <row r="37" spans="1:11">
      <c r="A37" s="16">
        <v>7221</v>
      </c>
      <c r="B37" s="16" t="s">
        <v>347</v>
      </c>
      <c r="C37" s="93">
        <f>3/7.5345</f>
        <v>0.39816842524387813</v>
      </c>
      <c r="D37" s="93">
        <v>0</v>
      </c>
      <c r="E37" s="93">
        <v>0</v>
      </c>
      <c r="F37" s="46"/>
      <c r="G37" s="46">
        <f t="shared" si="1"/>
        <v>0</v>
      </c>
    </row>
    <row r="38" spans="1:11">
      <c r="A38" s="32"/>
      <c r="B38" s="32" t="s">
        <v>135</v>
      </c>
      <c r="C38" s="47">
        <f>C7+C10+C12+C18+C21+C24+C31+C34+C36</f>
        <v>5246059.3509854665</v>
      </c>
      <c r="D38" s="47">
        <f>D7+D10+D12+D18+D21+D24+D31+D34+D36</f>
        <v>5750539</v>
      </c>
      <c r="E38" s="47">
        <f>E7+E10+E12+E18+E21+E24+E31+E34+E36</f>
        <v>2387840.0999999992</v>
      </c>
      <c r="F38" s="86">
        <f>(E38/D38)*100</f>
        <v>41.523761511746969</v>
      </c>
      <c r="G38" s="86">
        <f>(E38/C38)*100</f>
        <v>45.516833498108369</v>
      </c>
    </row>
  </sheetData>
  <mergeCells count="2"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G92"/>
  <sheetViews>
    <sheetView topLeftCell="A42" workbookViewId="0">
      <selection activeCell="E91" sqref="E91"/>
    </sheetView>
  </sheetViews>
  <sheetFormatPr defaultRowHeight="14.4"/>
  <cols>
    <col min="1" max="1" width="7" customWidth="1"/>
    <col min="2" max="2" width="50.44140625" customWidth="1"/>
    <col min="3" max="3" width="16.109375" customWidth="1"/>
    <col min="4" max="4" width="20.109375" customWidth="1"/>
    <col min="5" max="5" width="16" customWidth="1"/>
    <col min="6" max="6" width="8.44140625" style="91" customWidth="1"/>
    <col min="7" max="7" width="9" style="91" customWidth="1"/>
  </cols>
  <sheetData>
    <row r="2" spans="1:7">
      <c r="A2" s="160" t="s">
        <v>156</v>
      </c>
      <c r="B2" s="160"/>
      <c r="C2" s="160"/>
      <c r="D2" s="160"/>
      <c r="E2" s="160"/>
      <c r="G2" s="114"/>
    </row>
    <row r="3" spans="1:7" ht="41.25" customHeight="1">
      <c r="A3" s="49" t="s">
        <v>95</v>
      </c>
      <c r="B3" s="49" t="s">
        <v>157</v>
      </c>
      <c r="C3" s="61" t="s">
        <v>337</v>
      </c>
      <c r="D3" s="61" t="s">
        <v>345</v>
      </c>
      <c r="E3" s="61" t="s">
        <v>346</v>
      </c>
      <c r="F3" s="115" t="s">
        <v>140</v>
      </c>
      <c r="G3" s="115" t="s">
        <v>139</v>
      </c>
    </row>
    <row r="4" spans="1:7">
      <c r="A4" s="49">
        <v>1</v>
      </c>
      <c r="B4" s="49">
        <v>2</v>
      </c>
      <c r="C4" s="23">
        <v>3</v>
      </c>
      <c r="D4" s="22">
        <v>4</v>
      </c>
      <c r="E4" s="23">
        <v>5</v>
      </c>
      <c r="F4" s="115">
        <v>7</v>
      </c>
      <c r="G4" s="115">
        <v>6</v>
      </c>
    </row>
    <row r="5" spans="1:7">
      <c r="A5" s="24">
        <v>3</v>
      </c>
      <c r="B5" s="24" t="s">
        <v>158</v>
      </c>
      <c r="C5" s="43">
        <f t="shared" ref="C5" si="0">C6+C14+C46+C51+C56+C62+C66+C59</f>
        <v>5976605.1200000001</v>
      </c>
      <c r="D5" s="43">
        <f>D6+D14+D46+D51+D56+D62+D66+D59</f>
        <v>5668603</v>
      </c>
      <c r="E5" s="43">
        <f>E6+E14+E46+E51+E56+E62+E66+E59</f>
        <v>3002431.7</v>
      </c>
      <c r="F5" s="46">
        <f>E5/D5*100</f>
        <v>52.965990033170428</v>
      </c>
      <c r="G5" s="46">
        <f>E5/C5*100</f>
        <v>50.236407454002915</v>
      </c>
    </row>
    <row r="6" spans="1:7">
      <c r="A6" s="24">
        <v>31</v>
      </c>
      <c r="B6" s="24" t="s">
        <v>159</v>
      </c>
      <c r="C6" s="43">
        <f t="shared" ref="C6" si="1">SUM(C7+C10+C12)</f>
        <v>4476389.8499999996</v>
      </c>
      <c r="D6" s="43">
        <f>SUM(D7+D10+D12)</f>
        <v>4476599</v>
      </c>
      <c r="E6" s="43">
        <f>SUM(E7+E10+E12)</f>
        <v>2467887.85</v>
      </c>
      <c r="F6" s="46">
        <f t="shared" ref="F6:F68" si="2">E6/D6*100</f>
        <v>55.128633366535631</v>
      </c>
      <c r="G6" s="46">
        <f t="shared" ref="G6:G68" si="3">E6/C6*100</f>
        <v>55.131209137202383</v>
      </c>
    </row>
    <row r="7" spans="1:7">
      <c r="A7" s="24">
        <v>311</v>
      </c>
      <c r="B7" s="24" t="s">
        <v>160</v>
      </c>
      <c r="C7" s="43">
        <f t="shared" ref="C7:D7" si="4">SUM(C8:C9)</f>
        <v>3599412.48</v>
      </c>
      <c r="D7" s="43">
        <f t="shared" si="4"/>
        <v>3785839</v>
      </c>
      <c r="E7" s="43">
        <f>SUM(E8:E9)</f>
        <v>2044673.55</v>
      </c>
      <c r="F7" s="46">
        <f t="shared" si="2"/>
        <v>54.008465494702762</v>
      </c>
      <c r="G7" s="46">
        <f t="shared" si="3"/>
        <v>56.8057581997382</v>
      </c>
    </row>
    <row r="8" spans="1:7">
      <c r="A8" s="31">
        <v>3111</v>
      </c>
      <c r="B8" s="31" t="s">
        <v>161</v>
      </c>
      <c r="C8" s="98">
        <v>3599412.48</v>
      </c>
      <c r="D8" s="98">
        <v>3785839</v>
      </c>
      <c r="E8" s="98">
        <v>2044673.55</v>
      </c>
      <c r="F8" s="116">
        <f t="shared" si="2"/>
        <v>54.008465494702762</v>
      </c>
      <c r="G8" s="116">
        <f t="shared" si="3"/>
        <v>56.8057581997382</v>
      </c>
    </row>
    <row r="9" spans="1:7" hidden="1">
      <c r="A9" s="31">
        <v>3112</v>
      </c>
      <c r="B9" s="31" t="s">
        <v>162</v>
      </c>
      <c r="C9" s="98">
        <v>0</v>
      </c>
      <c r="D9" s="98">
        <v>0</v>
      </c>
      <c r="E9" s="98">
        <v>0</v>
      </c>
      <c r="F9" s="46" t="e">
        <f t="shared" si="2"/>
        <v>#DIV/0!</v>
      </c>
      <c r="G9" s="46" t="e">
        <f t="shared" si="3"/>
        <v>#DIV/0!</v>
      </c>
    </row>
    <row r="10" spans="1:7">
      <c r="A10" s="24">
        <v>312</v>
      </c>
      <c r="B10" s="24" t="s">
        <v>163</v>
      </c>
      <c r="C10" s="43">
        <f t="shared" ref="C10:D10" si="5">SUM(C11)</f>
        <v>283485.33</v>
      </c>
      <c r="D10" s="43">
        <f t="shared" si="5"/>
        <v>131857</v>
      </c>
      <c r="E10" s="43">
        <f>SUM(E11)</f>
        <v>87251.98</v>
      </c>
      <c r="F10" s="46">
        <f t="shared" si="2"/>
        <v>66.171670825212161</v>
      </c>
      <c r="G10" s="46">
        <f t="shared" si="3"/>
        <v>30.778305177202643</v>
      </c>
    </row>
    <row r="11" spans="1:7">
      <c r="A11" s="31">
        <v>3121</v>
      </c>
      <c r="B11" s="31" t="s">
        <v>163</v>
      </c>
      <c r="C11" s="98">
        <v>283485.33</v>
      </c>
      <c r="D11" s="98">
        <v>131857</v>
      </c>
      <c r="E11" s="98">
        <v>87251.98</v>
      </c>
      <c r="F11" s="116">
        <f t="shared" si="2"/>
        <v>66.171670825212161</v>
      </c>
      <c r="G11" s="116">
        <f t="shared" si="3"/>
        <v>30.778305177202643</v>
      </c>
    </row>
    <row r="12" spans="1:7">
      <c r="A12" s="24">
        <v>313</v>
      </c>
      <c r="B12" s="24" t="s">
        <v>164</v>
      </c>
      <c r="C12" s="43">
        <f t="shared" ref="C12:D12" si="6">SUM(C13)</f>
        <v>593492.04</v>
      </c>
      <c r="D12" s="43">
        <f t="shared" si="6"/>
        <v>558903</v>
      </c>
      <c r="E12" s="43">
        <f>SUM(E13)</f>
        <v>335962.32</v>
      </c>
      <c r="F12" s="46">
        <f t="shared" si="2"/>
        <v>60.111024632181255</v>
      </c>
      <c r="G12" s="46">
        <f t="shared" si="3"/>
        <v>56.60772130996061</v>
      </c>
    </row>
    <row r="13" spans="1:7">
      <c r="A13" s="31">
        <v>3132</v>
      </c>
      <c r="B13" s="31" t="s">
        <v>165</v>
      </c>
      <c r="C13" s="98">
        <v>593492.04</v>
      </c>
      <c r="D13" s="98">
        <v>558903</v>
      </c>
      <c r="E13" s="98">
        <v>335962.32</v>
      </c>
      <c r="F13" s="116">
        <f t="shared" si="2"/>
        <v>60.111024632181255</v>
      </c>
      <c r="G13" s="116">
        <f t="shared" si="3"/>
        <v>56.60772130996061</v>
      </c>
    </row>
    <row r="14" spans="1:7">
      <c r="A14" s="24">
        <v>32</v>
      </c>
      <c r="B14" s="24" t="s">
        <v>166</v>
      </c>
      <c r="C14" s="43">
        <f t="shared" ref="C14" si="7">SUM(C15+C20+C27+C37+C39)</f>
        <v>1270011.3800000001</v>
      </c>
      <c r="D14" s="43">
        <f>SUM(D15+D20+D27+D37+D39)</f>
        <v>988436</v>
      </c>
      <c r="E14" s="43">
        <f>SUM(E15+E20+E27+E37+E39)</f>
        <v>519448.16000000003</v>
      </c>
      <c r="F14" s="46">
        <f t="shared" si="2"/>
        <v>52.55253349736352</v>
      </c>
      <c r="G14" s="46">
        <f t="shared" si="3"/>
        <v>40.90106342196713</v>
      </c>
    </row>
    <row r="15" spans="1:7">
      <c r="A15" s="24">
        <v>321</v>
      </c>
      <c r="B15" s="24" t="s">
        <v>167</v>
      </c>
      <c r="C15" s="43">
        <f t="shared" ref="C15:D15" si="8">SUM(C16:C19)</f>
        <v>217890.43000000002</v>
      </c>
      <c r="D15" s="43">
        <f t="shared" si="8"/>
        <v>173730</v>
      </c>
      <c r="E15" s="43">
        <f>SUM(E16:E19)</f>
        <v>97236.28</v>
      </c>
      <c r="F15" s="46">
        <f t="shared" si="2"/>
        <v>55.96976918206412</v>
      </c>
      <c r="G15" s="46">
        <f t="shared" si="3"/>
        <v>44.626227962375395</v>
      </c>
    </row>
    <row r="16" spans="1:7">
      <c r="A16" s="31">
        <v>3211</v>
      </c>
      <c r="B16" s="31" t="s">
        <v>168</v>
      </c>
      <c r="C16" s="98">
        <v>105425.61</v>
      </c>
      <c r="D16" s="98">
        <v>85397</v>
      </c>
      <c r="E16" s="98">
        <v>51243.99</v>
      </c>
      <c r="F16" s="98">
        <f t="shared" si="2"/>
        <v>60.006780097661505</v>
      </c>
      <c r="G16" s="98">
        <f t="shared" si="3"/>
        <v>48.606775905778491</v>
      </c>
    </row>
    <row r="17" spans="1:7">
      <c r="A17" s="31">
        <v>3212</v>
      </c>
      <c r="B17" s="31" t="s">
        <v>169</v>
      </c>
      <c r="C17" s="98">
        <v>46644.62</v>
      </c>
      <c r="D17" s="98">
        <v>51888</v>
      </c>
      <c r="E17" s="98">
        <v>26612.3</v>
      </c>
      <c r="F17" s="98">
        <f t="shared" si="2"/>
        <v>51.287966389145858</v>
      </c>
      <c r="G17" s="98">
        <f t="shared" si="3"/>
        <v>57.053310756953316</v>
      </c>
    </row>
    <row r="18" spans="1:7">
      <c r="A18" s="31">
        <v>3213</v>
      </c>
      <c r="B18" s="31" t="s">
        <v>170</v>
      </c>
      <c r="C18" s="98">
        <v>63422.86</v>
      </c>
      <c r="D18" s="98">
        <v>36445</v>
      </c>
      <c r="E18" s="98">
        <v>18479.990000000002</v>
      </c>
      <c r="F18" s="98">
        <f t="shared" si="2"/>
        <v>50.706516668953213</v>
      </c>
      <c r="G18" s="98">
        <f t="shared" si="3"/>
        <v>29.13774307875741</v>
      </c>
    </row>
    <row r="19" spans="1:7">
      <c r="A19" s="31">
        <v>3214</v>
      </c>
      <c r="B19" s="31" t="s">
        <v>171</v>
      </c>
      <c r="C19" s="98">
        <v>2397.34</v>
      </c>
      <c r="D19" s="98">
        <v>0</v>
      </c>
      <c r="E19" s="98">
        <v>900</v>
      </c>
      <c r="F19" s="98">
        <v>0</v>
      </c>
      <c r="G19" s="98">
        <f t="shared" si="3"/>
        <v>37.541608616216301</v>
      </c>
    </row>
    <row r="20" spans="1:7">
      <c r="A20" s="24">
        <v>322</v>
      </c>
      <c r="B20" s="24" t="s">
        <v>172</v>
      </c>
      <c r="C20" s="43">
        <f>SUM(C21:C26)</f>
        <v>170743.37</v>
      </c>
      <c r="D20" s="43">
        <f t="shared" ref="D20" si="9">SUM(D21:D26)</f>
        <v>166965</v>
      </c>
      <c r="E20" s="43">
        <f>SUM(E21:E26)</f>
        <v>64137.660000000011</v>
      </c>
      <c r="F20" s="46">
        <f t="shared" si="2"/>
        <v>38.413835234929486</v>
      </c>
      <c r="G20" s="46">
        <f t="shared" si="3"/>
        <v>37.563777732628807</v>
      </c>
    </row>
    <row r="21" spans="1:7">
      <c r="A21" s="31">
        <v>3221</v>
      </c>
      <c r="B21" s="31" t="s">
        <v>173</v>
      </c>
      <c r="C21" s="98">
        <v>57350.91</v>
      </c>
      <c r="D21" s="98">
        <v>55075</v>
      </c>
      <c r="E21" s="98">
        <v>19012.27</v>
      </c>
      <c r="F21" s="98">
        <f t="shared" si="2"/>
        <v>34.520689968225149</v>
      </c>
      <c r="G21" s="98">
        <f t="shared" si="3"/>
        <v>33.150773021735837</v>
      </c>
    </row>
    <row r="22" spans="1:7" hidden="1">
      <c r="A22" s="31">
        <v>3222</v>
      </c>
      <c r="B22" s="31" t="s">
        <v>174</v>
      </c>
      <c r="C22" s="98">
        <v>0</v>
      </c>
      <c r="D22" s="98"/>
      <c r="E22" s="98"/>
      <c r="F22" s="98" t="e">
        <f t="shared" si="2"/>
        <v>#DIV/0!</v>
      </c>
      <c r="G22" s="98" t="e">
        <f t="shared" si="3"/>
        <v>#DIV/0!</v>
      </c>
    </row>
    <row r="23" spans="1:7">
      <c r="A23" s="31">
        <v>3223</v>
      </c>
      <c r="B23" s="31" t="s">
        <v>175</v>
      </c>
      <c r="C23" s="98">
        <v>100670.09</v>
      </c>
      <c r="D23" s="98">
        <v>96000</v>
      </c>
      <c r="E23" s="98">
        <v>37198.550000000003</v>
      </c>
      <c r="F23" s="98">
        <f t="shared" si="2"/>
        <v>38.748489583333331</v>
      </c>
      <c r="G23" s="98">
        <f t="shared" si="3"/>
        <v>36.950945409902786</v>
      </c>
    </row>
    <row r="24" spans="1:7">
      <c r="A24" s="31">
        <v>3224</v>
      </c>
      <c r="B24" s="31" t="s">
        <v>176</v>
      </c>
      <c r="C24" s="98">
        <v>3553.17</v>
      </c>
      <c r="D24" s="98">
        <v>7864</v>
      </c>
      <c r="E24" s="98">
        <v>4873.1099999999997</v>
      </c>
      <c r="F24" s="98">
        <f t="shared" si="2"/>
        <v>61.967319430315356</v>
      </c>
      <c r="G24" s="98">
        <f t="shared" si="3"/>
        <v>137.14823664502401</v>
      </c>
    </row>
    <row r="25" spans="1:7">
      <c r="A25" s="31">
        <v>3225</v>
      </c>
      <c r="B25" s="31" t="s">
        <v>332</v>
      </c>
      <c r="C25" s="98">
        <v>8170.99</v>
      </c>
      <c r="D25" s="98">
        <v>7026</v>
      </c>
      <c r="E25" s="98">
        <v>3053.73</v>
      </c>
      <c r="F25" s="98">
        <f t="shared" si="2"/>
        <v>43.46327924850555</v>
      </c>
      <c r="G25" s="98">
        <f t="shared" si="3"/>
        <v>37.372827527631294</v>
      </c>
    </row>
    <row r="26" spans="1:7">
      <c r="A26" s="31">
        <v>3227</v>
      </c>
      <c r="B26" s="31" t="s">
        <v>177</v>
      </c>
      <c r="C26" s="98">
        <v>998.21</v>
      </c>
      <c r="D26" s="98">
        <v>1000</v>
      </c>
      <c r="E26" s="98">
        <v>0</v>
      </c>
      <c r="F26" s="98">
        <f t="shared" si="2"/>
        <v>0</v>
      </c>
      <c r="G26" s="98">
        <f t="shared" si="3"/>
        <v>0</v>
      </c>
    </row>
    <row r="27" spans="1:7">
      <c r="A27" s="24">
        <v>323</v>
      </c>
      <c r="B27" s="24" t="s">
        <v>178</v>
      </c>
      <c r="C27" s="43">
        <f>SUM(C28:C36)</f>
        <v>769840.28</v>
      </c>
      <c r="D27" s="43">
        <f t="shared" ref="D27" si="10">SUM(D28:D36)</f>
        <v>578440</v>
      </c>
      <c r="E27" s="43">
        <f>SUM(E28:E36)</f>
        <v>272019.63</v>
      </c>
      <c r="F27" s="46">
        <f t="shared" si="2"/>
        <v>47.026421063550238</v>
      </c>
      <c r="G27" s="46">
        <f t="shared" si="3"/>
        <v>35.334554071397775</v>
      </c>
    </row>
    <row r="28" spans="1:7">
      <c r="A28" s="31">
        <v>3231</v>
      </c>
      <c r="B28" s="31" t="s">
        <v>179</v>
      </c>
      <c r="C28" s="98">
        <v>39777.279999999999</v>
      </c>
      <c r="D28" s="98">
        <v>37504</v>
      </c>
      <c r="E28" s="98">
        <v>15993.08</v>
      </c>
      <c r="F28" s="98">
        <f t="shared" si="2"/>
        <v>42.643664675767916</v>
      </c>
      <c r="G28" s="98">
        <f t="shared" si="3"/>
        <v>40.206570182777703</v>
      </c>
    </row>
    <row r="29" spans="1:7">
      <c r="A29" s="31">
        <v>3232</v>
      </c>
      <c r="B29" s="31" t="s">
        <v>180</v>
      </c>
      <c r="C29" s="98">
        <v>17245.64</v>
      </c>
      <c r="D29" s="98">
        <v>13996</v>
      </c>
      <c r="E29" s="98">
        <v>9626.3799999999992</v>
      </c>
      <c r="F29" s="98">
        <f t="shared" si="2"/>
        <v>68.779508430980272</v>
      </c>
      <c r="G29" s="98">
        <f t="shared" si="3"/>
        <v>55.819209956835472</v>
      </c>
    </row>
    <row r="30" spans="1:7">
      <c r="A30" s="31">
        <v>3233</v>
      </c>
      <c r="B30" s="31" t="s">
        <v>181</v>
      </c>
      <c r="C30" s="98">
        <v>25926.9</v>
      </c>
      <c r="D30" s="98">
        <v>22055</v>
      </c>
      <c r="E30" s="98">
        <v>12265.18</v>
      </c>
      <c r="F30" s="98">
        <f t="shared" si="2"/>
        <v>55.611788710043072</v>
      </c>
      <c r="G30" s="98">
        <f t="shared" si="3"/>
        <v>47.306774045489433</v>
      </c>
    </row>
    <row r="31" spans="1:7">
      <c r="A31" s="31">
        <v>3234</v>
      </c>
      <c r="B31" s="31" t="s">
        <v>182</v>
      </c>
      <c r="C31" s="98">
        <v>20974.240000000002</v>
      </c>
      <c r="D31" s="98">
        <v>29118</v>
      </c>
      <c r="E31" s="98">
        <v>9593.24</v>
      </c>
      <c r="F31" s="98">
        <f t="shared" si="2"/>
        <v>32.946081461638848</v>
      </c>
      <c r="G31" s="98">
        <f t="shared" si="3"/>
        <v>45.738200764366191</v>
      </c>
    </row>
    <row r="32" spans="1:7">
      <c r="A32" s="31">
        <v>3235</v>
      </c>
      <c r="B32" s="31" t="s">
        <v>183</v>
      </c>
      <c r="C32" s="98">
        <v>126309.39</v>
      </c>
      <c r="D32" s="98">
        <v>112950</v>
      </c>
      <c r="E32" s="98">
        <v>50293.71</v>
      </c>
      <c r="F32" s="98">
        <f t="shared" si="2"/>
        <v>44.527410358565739</v>
      </c>
      <c r="G32" s="98">
        <f t="shared" si="3"/>
        <v>39.817871022890692</v>
      </c>
    </row>
    <row r="33" spans="1:7">
      <c r="A33" s="31">
        <v>3236</v>
      </c>
      <c r="B33" s="31" t="s">
        <v>184</v>
      </c>
      <c r="C33" s="98">
        <v>10485.1</v>
      </c>
      <c r="D33" s="98">
        <v>13800</v>
      </c>
      <c r="E33" s="98">
        <v>92.9</v>
      </c>
      <c r="F33" s="98">
        <f t="shared" si="2"/>
        <v>0.67318840579710149</v>
      </c>
      <c r="G33" s="98">
        <f t="shared" si="3"/>
        <v>0.88601920820974533</v>
      </c>
    </row>
    <row r="34" spans="1:7">
      <c r="A34" s="31">
        <v>3237</v>
      </c>
      <c r="B34" s="31" t="s">
        <v>185</v>
      </c>
      <c r="C34" s="98">
        <v>401793.61</v>
      </c>
      <c r="D34" s="98">
        <v>266647</v>
      </c>
      <c r="E34" s="98">
        <v>126679.82</v>
      </c>
      <c r="F34" s="98">
        <f t="shared" si="2"/>
        <v>47.508436247173229</v>
      </c>
      <c r="G34" s="98">
        <f t="shared" si="3"/>
        <v>31.528580058801836</v>
      </c>
    </row>
    <row r="35" spans="1:7">
      <c r="A35" s="31">
        <v>3238</v>
      </c>
      <c r="B35" s="31" t="s">
        <v>186</v>
      </c>
      <c r="C35" s="98">
        <v>36177.629999999997</v>
      </c>
      <c r="D35" s="98">
        <v>22721</v>
      </c>
      <c r="E35" s="98">
        <v>25666.66</v>
      </c>
      <c r="F35" s="98">
        <f t="shared" si="2"/>
        <v>112.9644821970864</v>
      </c>
      <c r="G35" s="98">
        <f t="shared" si="3"/>
        <v>70.946217317165335</v>
      </c>
    </row>
    <row r="36" spans="1:7">
      <c r="A36" s="31">
        <v>3239</v>
      </c>
      <c r="B36" s="31" t="s">
        <v>187</v>
      </c>
      <c r="C36" s="98">
        <v>91150.49</v>
      </c>
      <c r="D36" s="98">
        <v>59649</v>
      </c>
      <c r="E36" s="98">
        <v>21808.66</v>
      </c>
      <c r="F36" s="98">
        <f t="shared" si="2"/>
        <v>36.56165233281363</v>
      </c>
      <c r="G36" s="98">
        <f t="shared" si="3"/>
        <v>23.925993157030749</v>
      </c>
    </row>
    <row r="37" spans="1:7">
      <c r="A37" s="24">
        <v>324</v>
      </c>
      <c r="B37" s="24" t="s">
        <v>188</v>
      </c>
      <c r="C37" s="43">
        <f>C38</f>
        <v>22941.84</v>
      </c>
      <c r="D37" s="43">
        <f t="shared" ref="D37" si="11">SUM(D38)</f>
        <v>8893</v>
      </c>
      <c r="E37" s="43">
        <f>SUM(E38)</f>
        <v>18771.189999999999</v>
      </c>
      <c r="F37" s="46">
        <f t="shared" si="2"/>
        <v>211.0782638029911</v>
      </c>
      <c r="G37" s="46">
        <f t="shared" si="3"/>
        <v>81.820769389028953</v>
      </c>
    </row>
    <row r="38" spans="1:7">
      <c r="A38" s="31">
        <v>3241</v>
      </c>
      <c r="B38" s="31" t="s">
        <v>188</v>
      </c>
      <c r="C38" s="98">
        <v>22941.84</v>
      </c>
      <c r="D38" s="98">
        <v>8893</v>
      </c>
      <c r="E38" s="98">
        <v>18771.189999999999</v>
      </c>
      <c r="F38" s="98">
        <f t="shared" si="2"/>
        <v>211.0782638029911</v>
      </c>
      <c r="G38" s="98">
        <f t="shared" si="3"/>
        <v>81.820769389028953</v>
      </c>
    </row>
    <row r="39" spans="1:7">
      <c r="A39" s="24">
        <v>329</v>
      </c>
      <c r="B39" s="24" t="s">
        <v>189</v>
      </c>
      <c r="C39" s="43">
        <f>SUM(C40:C45)</f>
        <v>88595.459999999992</v>
      </c>
      <c r="D39" s="43">
        <f t="shared" ref="D39" si="12">SUM(D40:D45)</f>
        <v>60408</v>
      </c>
      <c r="E39" s="43">
        <f>SUM(E40:E45)</f>
        <v>67283.399999999994</v>
      </c>
      <c r="F39" s="46">
        <f t="shared" si="2"/>
        <v>111.38160508541914</v>
      </c>
      <c r="G39" s="46">
        <f t="shared" si="3"/>
        <v>75.944523568137683</v>
      </c>
    </row>
    <row r="40" spans="1:7">
      <c r="A40" s="31">
        <v>3292</v>
      </c>
      <c r="B40" s="31" t="s">
        <v>190</v>
      </c>
      <c r="C40" s="98">
        <v>6428.17</v>
      </c>
      <c r="D40" s="98">
        <v>5000</v>
      </c>
      <c r="E40" s="98">
        <v>508.8</v>
      </c>
      <c r="F40" s="98">
        <f t="shared" si="2"/>
        <v>10.176</v>
      </c>
      <c r="G40" s="98">
        <f t="shared" si="3"/>
        <v>7.9151609244932848</v>
      </c>
    </row>
    <row r="41" spans="1:7">
      <c r="A41" s="31">
        <v>3293</v>
      </c>
      <c r="B41" s="31" t="s">
        <v>191</v>
      </c>
      <c r="C41" s="98">
        <v>44544.959999999999</v>
      </c>
      <c r="D41" s="98">
        <v>28669</v>
      </c>
      <c r="E41" s="98">
        <v>17506.310000000001</v>
      </c>
      <c r="F41" s="98">
        <f t="shared" si="2"/>
        <v>61.063552966619007</v>
      </c>
      <c r="G41" s="98">
        <f t="shared" si="3"/>
        <v>39.300315905548018</v>
      </c>
    </row>
    <row r="42" spans="1:7">
      <c r="A42" s="31">
        <v>3294</v>
      </c>
      <c r="B42" s="31" t="s">
        <v>192</v>
      </c>
      <c r="C42" s="98">
        <v>18248.560000000001</v>
      </c>
      <c r="D42" s="98">
        <v>12229</v>
      </c>
      <c r="E42" s="98">
        <v>16273.74</v>
      </c>
      <c r="F42" s="98">
        <f t="shared" si="2"/>
        <v>133.07498568975387</v>
      </c>
      <c r="G42" s="98">
        <f t="shared" si="3"/>
        <v>89.178214609810297</v>
      </c>
    </row>
    <row r="43" spans="1:7">
      <c r="A43" s="31">
        <v>3295</v>
      </c>
      <c r="B43" s="31" t="s">
        <v>193</v>
      </c>
      <c r="C43" s="98">
        <v>5888.04</v>
      </c>
      <c r="D43" s="98">
        <v>4895</v>
      </c>
      <c r="E43" s="98">
        <v>2704.25</v>
      </c>
      <c r="F43" s="98">
        <f t="shared" si="2"/>
        <v>55.245148110316642</v>
      </c>
      <c r="G43" s="98">
        <f t="shared" si="3"/>
        <v>45.927846957561428</v>
      </c>
    </row>
    <row r="44" spans="1:7">
      <c r="A44" s="31">
        <v>3296</v>
      </c>
      <c r="B44" s="31" t="s">
        <v>194</v>
      </c>
      <c r="C44" s="98">
        <v>0</v>
      </c>
      <c r="D44" s="98">
        <v>0</v>
      </c>
      <c r="E44" s="98">
        <v>3208.99</v>
      </c>
      <c r="F44" s="98">
        <v>0</v>
      </c>
      <c r="G44" s="98">
        <v>0</v>
      </c>
    </row>
    <row r="45" spans="1:7">
      <c r="A45" s="31">
        <v>3299</v>
      </c>
      <c r="B45" s="31" t="s">
        <v>189</v>
      </c>
      <c r="C45" s="98">
        <v>13485.73</v>
      </c>
      <c r="D45" s="98">
        <v>9615</v>
      </c>
      <c r="E45" s="98">
        <v>27081.31</v>
      </c>
      <c r="F45" s="98">
        <f t="shared" si="2"/>
        <v>281.65689027561103</v>
      </c>
      <c r="G45" s="98">
        <f t="shared" si="3"/>
        <v>200.81456472879111</v>
      </c>
    </row>
    <row r="46" spans="1:7">
      <c r="A46" s="24">
        <v>34</v>
      </c>
      <c r="B46" s="24" t="s">
        <v>195</v>
      </c>
      <c r="C46" s="43">
        <f t="shared" ref="C46:D46" si="13">SUM(C47)</f>
        <v>6996.36</v>
      </c>
      <c r="D46" s="43">
        <f t="shared" si="13"/>
        <v>2646</v>
      </c>
      <c r="E46" s="43">
        <f>SUM(E47)</f>
        <v>3199.2200000000003</v>
      </c>
      <c r="F46" s="46">
        <f t="shared" si="2"/>
        <v>120.90778533635678</v>
      </c>
      <c r="G46" s="46">
        <f t="shared" si="3"/>
        <v>45.726920855987977</v>
      </c>
    </row>
    <row r="47" spans="1:7">
      <c r="A47" s="24">
        <v>343</v>
      </c>
      <c r="B47" s="24" t="s">
        <v>196</v>
      </c>
      <c r="C47" s="43">
        <f>SUM(C48:C50)</f>
        <v>6996.36</v>
      </c>
      <c r="D47" s="43">
        <f t="shared" ref="D47" si="14">SUM(D48:D50)</f>
        <v>2646</v>
      </c>
      <c r="E47" s="43">
        <f>SUM(E48:E50)</f>
        <v>3199.2200000000003</v>
      </c>
      <c r="F47" s="46">
        <f t="shared" si="2"/>
        <v>120.90778533635678</v>
      </c>
      <c r="G47" s="46">
        <f t="shared" si="3"/>
        <v>45.726920855987977</v>
      </c>
    </row>
    <row r="48" spans="1:7">
      <c r="A48" s="31">
        <v>3431</v>
      </c>
      <c r="B48" s="31" t="s">
        <v>197</v>
      </c>
      <c r="C48" s="98">
        <v>3046.14</v>
      </c>
      <c r="D48" s="98">
        <v>2646</v>
      </c>
      <c r="E48" s="98">
        <v>1357.47</v>
      </c>
      <c r="F48" s="98">
        <f t="shared" si="2"/>
        <v>51.302721088435376</v>
      </c>
      <c r="G48" s="98">
        <f t="shared" si="3"/>
        <v>44.563611652780246</v>
      </c>
    </row>
    <row r="49" spans="1:7" ht="28.8">
      <c r="A49" s="31">
        <v>3432</v>
      </c>
      <c r="B49" s="31" t="s">
        <v>198</v>
      </c>
      <c r="C49" s="98">
        <v>3371.86</v>
      </c>
      <c r="D49" s="98">
        <v>0</v>
      </c>
      <c r="E49" s="98">
        <v>337.22</v>
      </c>
      <c r="F49" s="98"/>
      <c r="G49" s="98">
        <f t="shared" si="3"/>
        <v>10.001008345542223</v>
      </c>
    </row>
    <row r="50" spans="1:7">
      <c r="A50" s="31">
        <v>3433</v>
      </c>
      <c r="B50" s="31" t="s">
        <v>199</v>
      </c>
      <c r="C50" s="98">
        <v>578.36</v>
      </c>
      <c r="D50" s="98">
        <v>0</v>
      </c>
      <c r="E50" s="98">
        <v>1504.53</v>
      </c>
      <c r="F50" s="98"/>
      <c r="G50" s="98">
        <f t="shared" si="3"/>
        <v>260.13728473615049</v>
      </c>
    </row>
    <row r="51" spans="1:7" s="53" customFormat="1">
      <c r="A51" s="24">
        <v>35</v>
      </c>
      <c r="B51" s="24" t="s">
        <v>200</v>
      </c>
      <c r="C51" s="43">
        <f t="shared" ref="C51:D51" si="15">C52+C54</f>
        <v>46568.45</v>
      </c>
      <c r="D51" s="43">
        <f t="shared" si="15"/>
        <v>38514</v>
      </c>
      <c r="E51" s="43">
        <f>E52+E54</f>
        <v>0</v>
      </c>
      <c r="F51" s="46">
        <f t="shared" si="2"/>
        <v>0</v>
      </c>
      <c r="G51" s="46">
        <f t="shared" si="3"/>
        <v>0</v>
      </c>
    </row>
    <row r="52" spans="1:7" s="53" customFormat="1" ht="28.8" hidden="1">
      <c r="A52" s="24">
        <v>352</v>
      </c>
      <c r="B52" s="24" t="s">
        <v>336</v>
      </c>
      <c r="C52" s="43">
        <f>SUM(C53)</f>
        <v>0</v>
      </c>
      <c r="D52" s="43">
        <f>SUM(D53)</f>
        <v>0</v>
      </c>
      <c r="E52" s="43">
        <f t="shared" ref="E52" si="16">SUM(E53)</f>
        <v>0</v>
      </c>
      <c r="F52" s="46" t="e">
        <f t="shared" si="2"/>
        <v>#DIV/0!</v>
      </c>
      <c r="G52" s="46" t="e">
        <f t="shared" si="3"/>
        <v>#DIV/0!</v>
      </c>
    </row>
    <row r="53" spans="1:7" s="15" customFormat="1" ht="15" hidden="1" customHeight="1">
      <c r="A53" s="66">
        <v>3522</v>
      </c>
      <c r="B53" s="41" t="s">
        <v>336</v>
      </c>
      <c r="C53" s="71">
        <v>0</v>
      </c>
      <c r="D53" s="71">
        <v>0</v>
      </c>
      <c r="E53" s="71">
        <v>0</v>
      </c>
      <c r="F53" s="46" t="e">
        <f t="shared" si="2"/>
        <v>#DIV/0!</v>
      </c>
      <c r="G53" s="46" t="e">
        <f t="shared" si="3"/>
        <v>#DIV/0!</v>
      </c>
    </row>
    <row r="54" spans="1:7" s="53" customFormat="1">
      <c r="A54" s="24">
        <v>353</v>
      </c>
      <c r="B54" s="24" t="s">
        <v>200</v>
      </c>
      <c r="C54" s="43">
        <f t="shared" ref="C54:D54" si="17">SUM(C55)</f>
        <v>46568.45</v>
      </c>
      <c r="D54" s="43">
        <f t="shared" si="17"/>
        <v>38514</v>
      </c>
      <c r="E54" s="43">
        <f>SUM(E55)</f>
        <v>0</v>
      </c>
      <c r="F54" s="46">
        <f t="shared" si="2"/>
        <v>0</v>
      </c>
      <c r="G54" s="46">
        <f t="shared" si="3"/>
        <v>0</v>
      </c>
    </row>
    <row r="55" spans="1:7" s="15" customFormat="1" ht="15" customHeight="1">
      <c r="A55" s="66">
        <v>3531</v>
      </c>
      <c r="B55" s="41" t="s">
        <v>330</v>
      </c>
      <c r="C55" s="71">
        <v>46568.45</v>
      </c>
      <c r="D55" s="71">
        <v>38514</v>
      </c>
      <c r="E55" s="71">
        <v>0</v>
      </c>
      <c r="F55" s="116"/>
      <c r="G55" s="116"/>
    </row>
    <row r="56" spans="1:7">
      <c r="A56" s="24">
        <v>36</v>
      </c>
      <c r="B56" s="24" t="s">
        <v>201</v>
      </c>
      <c r="C56" s="43">
        <f t="shared" ref="C56:D56" si="18">C57</f>
        <v>123725.43</v>
      </c>
      <c r="D56" s="43">
        <f t="shared" si="18"/>
        <v>112802</v>
      </c>
      <c r="E56" s="43">
        <f>E57</f>
        <v>0</v>
      </c>
      <c r="F56" s="46">
        <f t="shared" si="2"/>
        <v>0</v>
      </c>
      <c r="G56" s="46">
        <f t="shared" si="3"/>
        <v>0</v>
      </c>
    </row>
    <row r="57" spans="1:7">
      <c r="A57" s="24">
        <v>361</v>
      </c>
      <c r="B57" s="24" t="s">
        <v>201</v>
      </c>
      <c r="C57" s="43">
        <f t="shared" ref="C57:D57" si="19">SUM(C58)</f>
        <v>123725.43</v>
      </c>
      <c r="D57" s="43">
        <f t="shared" si="19"/>
        <v>112802</v>
      </c>
      <c r="E57" s="43">
        <f>SUM(E58)</f>
        <v>0</v>
      </c>
      <c r="F57" s="46">
        <f t="shared" si="2"/>
        <v>0</v>
      </c>
      <c r="G57" s="46">
        <f t="shared" si="3"/>
        <v>0</v>
      </c>
    </row>
    <row r="58" spans="1:7" s="15" customFormat="1" ht="15" customHeight="1">
      <c r="A58" s="66">
        <v>3611</v>
      </c>
      <c r="B58" s="41" t="s">
        <v>202</v>
      </c>
      <c r="C58" s="71">
        <v>123725.43</v>
      </c>
      <c r="D58" s="71">
        <v>112802</v>
      </c>
      <c r="E58" s="71">
        <v>0</v>
      </c>
      <c r="F58" s="71"/>
      <c r="G58" s="71"/>
    </row>
    <row r="59" spans="1:7">
      <c r="A59" s="24">
        <v>369</v>
      </c>
      <c r="B59" s="24" t="s">
        <v>203</v>
      </c>
      <c r="C59" s="43">
        <f t="shared" ref="C59:D59" si="20">SUM(C60:C61)</f>
        <v>42289.88</v>
      </c>
      <c r="D59" s="43">
        <f t="shared" si="20"/>
        <v>46386</v>
      </c>
      <c r="E59" s="43">
        <f>SUM(E60:E61)</f>
        <v>9479.2999999999993</v>
      </c>
      <c r="F59" s="46">
        <f t="shared" si="2"/>
        <v>20.435691803561419</v>
      </c>
      <c r="G59" s="46">
        <f t="shared" si="3"/>
        <v>22.415055327657583</v>
      </c>
    </row>
    <row r="60" spans="1:7">
      <c r="A60" s="31">
        <v>3691</v>
      </c>
      <c r="B60" s="31" t="s">
        <v>203</v>
      </c>
      <c r="C60" s="98">
        <v>42289.88</v>
      </c>
      <c r="D60" s="98">
        <v>46386</v>
      </c>
      <c r="E60" s="98">
        <v>9479.2999999999993</v>
      </c>
      <c r="F60" s="116">
        <f t="shared" si="2"/>
        <v>20.435691803561419</v>
      </c>
      <c r="G60" s="116">
        <f t="shared" si="3"/>
        <v>22.415055327657583</v>
      </c>
    </row>
    <row r="61" spans="1:7" hidden="1">
      <c r="A61" s="31">
        <v>3693</v>
      </c>
      <c r="B61" s="31" t="s">
        <v>204</v>
      </c>
      <c r="C61" s="98">
        <v>0</v>
      </c>
      <c r="D61" s="98">
        <v>0</v>
      </c>
      <c r="E61" s="98">
        <v>0</v>
      </c>
      <c r="F61" s="46" t="e">
        <f t="shared" si="2"/>
        <v>#DIV/0!</v>
      </c>
      <c r="G61" s="46" t="e">
        <f t="shared" si="3"/>
        <v>#DIV/0!</v>
      </c>
    </row>
    <row r="62" spans="1:7" ht="28.8">
      <c r="A62" s="24">
        <v>37</v>
      </c>
      <c r="B62" s="24" t="s">
        <v>205</v>
      </c>
      <c r="C62" s="43">
        <f t="shared" ref="C62:D62" si="21">C63</f>
        <v>3136.62</v>
      </c>
      <c r="D62" s="43">
        <f t="shared" si="21"/>
        <v>2291</v>
      </c>
      <c r="E62" s="43">
        <f>E63</f>
        <v>2151.73</v>
      </c>
      <c r="F62" s="46">
        <f t="shared" si="2"/>
        <v>93.920995198603237</v>
      </c>
      <c r="G62" s="46">
        <f t="shared" si="3"/>
        <v>68.600276731003447</v>
      </c>
    </row>
    <row r="63" spans="1:7" ht="28.8">
      <c r="A63" s="24">
        <v>372</v>
      </c>
      <c r="B63" s="24" t="s">
        <v>205</v>
      </c>
      <c r="C63" s="43">
        <f t="shared" ref="C63:D63" si="22">SUM(C64:C65)</f>
        <v>3136.62</v>
      </c>
      <c r="D63" s="43">
        <f t="shared" si="22"/>
        <v>2291</v>
      </c>
      <c r="E63" s="43">
        <f>SUM(E64:E65)</f>
        <v>2151.73</v>
      </c>
      <c r="F63" s="46">
        <f t="shared" si="2"/>
        <v>93.920995198603237</v>
      </c>
      <c r="G63" s="46">
        <f t="shared" si="3"/>
        <v>68.600276731003447</v>
      </c>
    </row>
    <row r="64" spans="1:7">
      <c r="A64" s="31">
        <v>3721</v>
      </c>
      <c r="B64" s="31" t="s">
        <v>206</v>
      </c>
      <c r="C64" s="98">
        <v>221.95</v>
      </c>
      <c r="D64" s="98">
        <v>300</v>
      </c>
      <c r="E64" s="98">
        <v>0</v>
      </c>
      <c r="F64" s="116">
        <f t="shared" si="2"/>
        <v>0</v>
      </c>
      <c r="G64" s="116">
        <f t="shared" si="3"/>
        <v>0</v>
      </c>
    </row>
    <row r="65" spans="1:7">
      <c r="A65" s="31">
        <v>3722</v>
      </c>
      <c r="B65" s="31" t="s">
        <v>331</v>
      </c>
      <c r="C65" s="98">
        <v>2914.67</v>
      </c>
      <c r="D65" s="98">
        <v>1991</v>
      </c>
      <c r="E65" s="98">
        <v>2151.73</v>
      </c>
      <c r="F65" s="116">
        <f t="shared" si="2"/>
        <v>108.07282772476144</v>
      </c>
      <c r="G65" s="116">
        <f t="shared" si="3"/>
        <v>73.824137895542208</v>
      </c>
    </row>
    <row r="66" spans="1:7">
      <c r="A66" s="24">
        <v>38</v>
      </c>
      <c r="B66" s="24" t="s">
        <v>207</v>
      </c>
      <c r="C66" s="43">
        <f t="shared" ref="C66:D66" si="23">C67</f>
        <v>7487.15</v>
      </c>
      <c r="D66" s="43">
        <f t="shared" si="23"/>
        <v>929</v>
      </c>
      <c r="E66" s="43">
        <f>E67</f>
        <v>265.44</v>
      </c>
      <c r="F66" s="46">
        <f t="shared" si="2"/>
        <v>28.57265877287406</v>
      </c>
      <c r="G66" s="46">
        <f t="shared" si="3"/>
        <v>3.545274236525247</v>
      </c>
    </row>
    <row r="67" spans="1:7">
      <c r="A67" s="24">
        <v>381</v>
      </c>
      <c r="B67" s="24" t="s">
        <v>124</v>
      </c>
      <c r="C67" s="43">
        <f t="shared" ref="C67:D67" si="24">SUM(C68:C70)</f>
        <v>7487.15</v>
      </c>
      <c r="D67" s="43">
        <f t="shared" si="24"/>
        <v>929</v>
      </c>
      <c r="E67" s="43">
        <f>SUM(E68:E70)</f>
        <v>265.44</v>
      </c>
      <c r="F67" s="46">
        <f t="shared" si="2"/>
        <v>28.57265877287406</v>
      </c>
      <c r="G67" s="46">
        <f t="shared" si="3"/>
        <v>3.545274236525247</v>
      </c>
    </row>
    <row r="68" spans="1:7">
      <c r="A68" s="31">
        <v>3811</v>
      </c>
      <c r="B68" s="31" t="s">
        <v>208</v>
      </c>
      <c r="C68" s="98">
        <v>7089.17</v>
      </c>
      <c r="D68" s="98">
        <v>664</v>
      </c>
      <c r="E68" s="98">
        <v>265.44</v>
      </c>
      <c r="F68" s="116">
        <f t="shared" si="2"/>
        <v>39.975903614457827</v>
      </c>
      <c r="G68" s="116">
        <f t="shared" si="3"/>
        <v>3.7443029296800616</v>
      </c>
    </row>
    <row r="69" spans="1:7">
      <c r="A69" s="31">
        <v>3812</v>
      </c>
      <c r="B69" s="31" t="s">
        <v>209</v>
      </c>
      <c r="C69" s="98">
        <v>397.98</v>
      </c>
      <c r="D69" s="98">
        <v>265</v>
      </c>
      <c r="E69" s="98"/>
      <c r="F69" s="116"/>
      <c r="G69" s="116"/>
    </row>
    <row r="70" spans="1:7" hidden="1">
      <c r="A70" s="31">
        <v>3813</v>
      </c>
      <c r="B70" s="31" t="s">
        <v>210</v>
      </c>
      <c r="C70" s="98">
        <v>0</v>
      </c>
      <c r="D70" s="98">
        <v>0</v>
      </c>
      <c r="E70" s="98">
        <v>0</v>
      </c>
      <c r="F70" s="116"/>
      <c r="G70" s="116"/>
    </row>
    <row r="71" spans="1:7">
      <c r="A71" s="24">
        <v>4</v>
      </c>
      <c r="B71" s="24" t="s">
        <v>211</v>
      </c>
      <c r="C71" s="43">
        <f t="shared" ref="C71" si="25">C76+C72</f>
        <v>85300.19</v>
      </c>
      <c r="D71" s="43">
        <f>D76+D72</f>
        <v>72086</v>
      </c>
      <c r="E71" s="43">
        <f>E76+E72</f>
        <v>21901.13</v>
      </c>
      <c r="F71" s="46">
        <f t="shared" ref="F71:F91" si="26">E71/D71*100</f>
        <v>30.381946563826538</v>
      </c>
      <c r="G71" s="46">
        <f t="shared" ref="G71:G91" si="27">E71/C71*100</f>
        <v>25.67535898806322</v>
      </c>
    </row>
    <row r="72" spans="1:7" hidden="1">
      <c r="A72" s="24">
        <v>41</v>
      </c>
      <c r="B72" s="24" t="s">
        <v>212</v>
      </c>
      <c r="C72" s="43">
        <f t="shared" ref="C72:D72" si="28">SUM(C73)</f>
        <v>0</v>
      </c>
      <c r="D72" s="43">
        <f t="shared" si="28"/>
        <v>0</v>
      </c>
      <c r="E72" s="43">
        <f>SUM(E73)</f>
        <v>0</v>
      </c>
      <c r="F72" s="46" t="e">
        <f t="shared" si="26"/>
        <v>#DIV/0!</v>
      </c>
      <c r="G72" s="46" t="e">
        <f t="shared" si="27"/>
        <v>#DIV/0!</v>
      </c>
    </row>
    <row r="73" spans="1:7" hidden="1">
      <c r="A73" s="24">
        <v>412</v>
      </c>
      <c r="B73" s="24" t="s">
        <v>213</v>
      </c>
      <c r="C73" s="43">
        <f t="shared" ref="C73" si="29">SUM(C74:C75)</f>
        <v>0</v>
      </c>
      <c r="D73" s="43">
        <v>0</v>
      </c>
      <c r="E73" s="43">
        <f>SUM(E74:E75)</f>
        <v>0</v>
      </c>
      <c r="F73" s="46" t="e">
        <f t="shared" si="26"/>
        <v>#DIV/0!</v>
      </c>
      <c r="G73" s="46" t="e">
        <f t="shared" si="27"/>
        <v>#DIV/0!</v>
      </c>
    </row>
    <row r="74" spans="1:7" hidden="1">
      <c r="A74" s="31">
        <v>4123</v>
      </c>
      <c r="B74" s="31" t="s">
        <v>214</v>
      </c>
      <c r="C74" s="98">
        <v>0</v>
      </c>
      <c r="D74" s="98">
        <v>0</v>
      </c>
      <c r="E74" s="98">
        <v>0</v>
      </c>
      <c r="F74" s="46" t="e">
        <f t="shared" si="26"/>
        <v>#DIV/0!</v>
      </c>
      <c r="G74" s="46" t="e">
        <f t="shared" si="27"/>
        <v>#DIV/0!</v>
      </c>
    </row>
    <row r="75" spans="1:7" hidden="1">
      <c r="A75" s="31">
        <v>4124</v>
      </c>
      <c r="B75" s="31" t="s">
        <v>215</v>
      </c>
      <c r="C75" s="98">
        <v>0</v>
      </c>
      <c r="D75" s="98">
        <v>0</v>
      </c>
      <c r="E75" s="98">
        <v>0</v>
      </c>
      <c r="F75" s="46" t="e">
        <f t="shared" si="26"/>
        <v>#DIV/0!</v>
      </c>
      <c r="G75" s="46" t="e">
        <f t="shared" si="27"/>
        <v>#DIV/0!</v>
      </c>
    </row>
    <row r="76" spans="1:7">
      <c r="A76" s="24">
        <v>42</v>
      </c>
      <c r="B76" s="24" t="s">
        <v>216</v>
      </c>
      <c r="C76" s="43">
        <f>C77+C84+C86+C88</f>
        <v>85300.19</v>
      </c>
      <c r="D76" s="43">
        <f>D77+D84+D86+D88</f>
        <v>72086</v>
      </c>
      <c r="E76" s="43">
        <f>E77+E84+E86+E88</f>
        <v>21901.13</v>
      </c>
      <c r="F76" s="46">
        <f t="shared" si="26"/>
        <v>30.381946563826538</v>
      </c>
      <c r="G76" s="46">
        <f t="shared" si="27"/>
        <v>25.67535898806322</v>
      </c>
    </row>
    <row r="77" spans="1:7">
      <c r="A77" s="24">
        <v>422</v>
      </c>
      <c r="B77" s="24" t="s">
        <v>217</v>
      </c>
      <c r="C77" s="43">
        <f t="shared" ref="C77:D77" si="30">SUM(C78:C83)</f>
        <v>76353.899999999994</v>
      </c>
      <c r="D77" s="43">
        <f t="shared" si="30"/>
        <v>68311</v>
      </c>
      <c r="E77" s="43">
        <f>SUM(E78:E83)</f>
        <v>18711.88</v>
      </c>
      <c r="F77" s="46">
        <f t="shared" si="26"/>
        <v>27.392191594325954</v>
      </c>
      <c r="G77" s="46">
        <f t="shared" si="27"/>
        <v>24.506776995019251</v>
      </c>
    </row>
    <row r="78" spans="1:7">
      <c r="A78" s="31">
        <v>4221</v>
      </c>
      <c r="B78" s="31" t="s">
        <v>218</v>
      </c>
      <c r="C78" s="98">
        <v>57399.82</v>
      </c>
      <c r="D78" s="98">
        <v>48640</v>
      </c>
      <c r="E78" s="98">
        <v>17839.13</v>
      </c>
      <c r="F78" s="46">
        <f t="shared" si="26"/>
        <v>36.675842927631578</v>
      </c>
      <c r="G78" s="46">
        <f t="shared" si="27"/>
        <v>31.078721152784105</v>
      </c>
    </row>
    <row r="79" spans="1:7">
      <c r="A79" s="31">
        <v>4222</v>
      </c>
      <c r="B79" s="31" t="s">
        <v>219</v>
      </c>
      <c r="C79" s="98">
        <v>18431.82</v>
      </c>
      <c r="D79" s="98">
        <v>12171</v>
      </c>
      <c r="E79" s="98">
        <v>872.75</v>
      </c>
      <c r="F79" s="46">
        <f t="shared" si="26"/>
        <v>7.1707337112809135</v>
      </c>
      <c r="G79" s="46">
        <f t="shared" si="27"/>
        <v>4.7350180286048804</v>
      </c>
    </row>
    <row r="80" spans="1:7">
      <c r="A80" s="31">
        <v>4223</v>
      </c>
      <c r="B80" s="31" t="s">
        <v>220</v>
      </c>
      <c r="C80" s="98">
        <v>522.26</v>
      </c>
      <c r="D80" s="98">
        <v>7500</v>
      </c>
      <c r="E80" s="98">
        <v>0</v>
      </c>
      <c r="F80" s="46">
        <f t="shared" si="26"/>
        <v>0</v>
      </c>
      <c r="G80" s="46">
        <f t="shared" si="27"/>
        <v>0</v>
      </c>
    </row>
    <row r="81" spans="1:7" hidden="1">
      <c r="A81" s="31">
        <v>4224</v>
      </c>
      <c r="B81" s="31" t="s">
        <v>221</v>
      </c>
      <c r="C81" s="98">
        <v>0</v>
      </c>
      <c r="D81" s="98"/>
      <c r="E81" s="98"/>
      <c r="F81" s="46" t="e">
        <f t="shared" si="26"/>
        <v>#DIV/0!</v>
      </c>
      <c r="G81" s="46" t="e">
        <f t="shared" si="27"/>
        <v>#DIV/0!</v>
      </c>
    </row>
    <row r="82" spans="1:7" hidden="1">
      <c r="A82" s="31">
        <v>4225</v>
      </c>
      <c r="B82" s="31" t="s">
        <v>222</v>
      </c>
      <c r="C82" s="98">
        <v>0</v>
      </c>
      <c r="D82" s="98"/>
      <c r="E82" s="98"/>
      <c r="F82" s="46" t="e">
        <f t="shared" si="26"/>
        <v>#DIV/0!</v>
      </c>
      <c r="G82" s="46" t="e">
        <f t="shared" si="27"/>
        <v>#DIV/0!</v>
      </c>
    </row>
    <row r="83" spans="1:7" hidden="1">
      <c r="A83" s="31">
        <v>4227</v>
      </c>
      <c r="B83" s="31" t="s">
        <v>223</v>
      </c>
      <c r="C83" s="98">
        <v>0</v>
      </c>
      <c r="D83" s="98"/>
      <c r="E83" s="98"/>
      <c r="F83" s="46" t="e">
        <f t="shared" si="26"/>
        <v>#DIV/0!</v>
      </c>
      <c r="G83" s="46" t="e">
        <f t="shared" si="27"/>
        <v>#DIV/0!</v>
      </c>
    </row>
    <row r="84" spans="1:7" hidden="1">
      <c r="A84" s="24">
        <v>423</v>
      </c>
      <c r="B84" s="24" t="s">
        <v>224</v>
      </c>
      <c r="C84" s="43">
        <f t="shared" ref="C84" si="31">SUM(C85)</f>
        <v>0</v>
      </c>
      <c r="D84" s="43"/>
      <c r="E84" s="43">
        <f>SUM(E85)</f>
        <v>0</v>
      </c>
      <c r="F84" s="46" t="e">
        <f t="shared" si="26"/>
        <v>#DIV/0!</v>
      </c>
      <c r="G84" s="46" t="e">
        <f t="shared" si="27"/>
        <v>#DIV/0!</v>
      </c>
    </row>
    <row r="85" spans="1:7" s="52" customFormat="1" hidden="1">
      <c r="A85" s="31">
        <v>4231</v>
      </c>
      <c r="B85" s="31" t="s">
        <v>225</v>
      </c>
      <c r="C85" s="98">
        <v>0</v>
      </c>
      <c r="D85" s="98">
        <v>0</v>
      </c>
      <c r="E85" s="98">
        <v>0</v>
      </c>
      <c r="F85" s="46" t="e">
        <f t="shared" si="26"/>
        <v>#DIV/0!</v>
      </c>
      <c r="G85" s="46" t="e">
        <f t="shared" si="27"/>
        <v>#DIV/0!</v>
      </c>
    </row>
    <row r="86" spans="1:7">
      <c r="A86" s="24">
        <v>424</v>
      </c>
      <c r="B86" s="24" t="s">
        <v>226</v>
      </c>
      <c r="C86" s="43">
        <f t="shared" ref="C86:D86" si="32">SUM(C87)</f>
        <v>8946.2900000000009</v>
      </c>
      <c r="D86" s="43">
        <f t="shared" si="32"/>
        <v>3775</v>
      </c>
      <c r="E86" s="43">
        <f>SUM(E87)</f>
        <v>3189.25</v>
      </c>
      <c r="F86" s="46">
        <f t="shared" si="26"/>
        <v>84.483443708609272</v>
      </c>
      <c r="G86" s="46">
        <f t="shared" si="27"/>
        <v>35.648855559120037</v>
      </c>
    </row>
    <row r="87" spans="1:7">
      <c r="A87" s="31">
        <v>4241</v>
      </c>
      <c r="B87" s="31" t="s">
        <v>227</v>
      </c>
      <c r="C87" s="98">
        <v>8946.2900000000009</v>
      </c>
      <c r="D87" s="98">
        <v>3775</v>
      </c>
      <c r="E87" s="98">
        <v>3189.25</v>
      </c>
      <c r="F87" s="46">
        <f t="shared" si="26"/>
        <v>84.483443708609272</v>
      </c>
      <c r="G87" s="46">
        <f t="shared" si="27"/>
        <v>35.648855559120037</v>
      </c>
    </row>
    <row r="88" spans="1:7" hidden="1">
      <c r="A88" s="24">
        <v>426</v>
      </c>
      <c r="B88" s="24" t="s">
        <v>228</v>
      </c>
      <c r="C88" s="43">
        <f t="shared" ref="C88:D88" si="33">SUM(C89:C90)</f>
        <v>0</v>
      </c>
      <c r="D88" s="43">
        <f t="shared" si="33"/>
        <v>0</v>
      </c>
      <c r="E88" s="43">
        <f>SUM(E89:E90)</f>
        <v>0</v>
      </c>
      <c r="F88" s="46" t="e">
        <f t="shared" si="26"/>
        <v>#DIV/0!</v>
      </c>
      <c r="G88" s="46" t="e">
        <f t="shared" si="27"/>
        <v>#DIV/0!</v>
      </c>
    </row>
    <row r="89" spans="1:7" s="52" customFormat="1" hidden="1">
      <c r="A89" s="31">
        <v>4262</v>
      </c>
      <c r="B89" s="31" t="s">
        <v>229</v>
      </c>
      <c r="C89" s="98"/>
      <c r="D89" s="98"/>
      <c r="E89" s="98">
        <v>0</v>
      </c>
      <c r="F89" s="46" t="e">
        <f t="shared" si="26"/>
        <v>#DIV/0!</v>
      </c>
      <c r="G89" s="46" t="e">
        <f t="shared" si="27"/>
        <v>#DIV/0!</v>
      </c>
    </row>
    <row r="90" spans="1:7" ht="16.5" hidden="1" customHeight="1">
      <c r="A90" s="31">
        <v>4263</v>
      </c>
      <c r="B90" s="31" t="s">
        <v>230</v>
      </c>
      <c r="C90" s="98"/>
      <c r="D90" s="98"/>
      <c r="E90" s="98">
        <v>0</v>
      </c>
      <c r="F90" s="46" t="e">
        <f t="shared" si="26"/>
        <v>#DIV/0!</v>
      </c>
      <c r="G90" s="46" t="e">
        <f t="shared" si="27"/>
        <v>#DIV/0!</v>
      </c>
    </row>
    <row r="91" spans="1:7">
      <c r="A91" s="32"/>
      <c r="B91" s="32" t="s">
        <v>135</v>
      </c>
      <c r="C91" s="47">
        <f>C71+C5</f>
        <v>6061905.3100000005</v>
      </c>
      <c r="D91" s="47">
        <f>D71+D5</f>
        <v>5740689</v>
      </c>
      <c r="E91" s="47">
        <f>E71+E5</f>
        <v>3024332.83</v>
      </c>
      <c r="F91" s="47">
        <f t="shared" si="26"/>
        <v>52.682401537515801</v>
      </c>
      <c r="G91" s="47">
        <f t="shared" si="27"/>
        <v>49.890796298169157</v>
      </c>
    </row>
    <row r="92" spans="1:7">
      <c r="D92" s="8"/>
      <c r="E92" s="8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71"/>
  <sheetViews>
    <sheetView topLeftCell="A144" zoomScaleNormal="100" workbookViewId="0">
      <selection activeCell="E69" sqref="E69"/>
    </sheetView>
  </sheetViews>
  <sheetFormatPr defaultRowHeight="14.4"/>
  <cols>
    <col min="1" max="1" width="6.33203125" style="11" customWidth="1"/>
    <col min="2" max="2" width="49.5546875" customWidth="1"/>
    <col min="3" max="3" width="15.88671875" customWidth="1"/>
    <col min="4" max="4" width="19.33203125" customWidth="1"/>
    <col min="5" max="5" width="15.5546875" customWidth="1"/>
    <col min="6" max="6" width="10.6640625" customWidth="1"/>
    <col min="7" max="7" width="13.33203125" bestFit="1" customWidth="1"/>
    <col min="8" max="8" width="16.6640625" customWidth="1"/>
  </cols>
  <sheetData>
    <row r="1" spans="1:7">
      <c r="A1" s="160" t="s">
        <v>231</v>
      </c>
      <c r="B1" s="160"/>
      <c r="C1" s="160"/>
      <c r="D1" s="160"/>
      <c r="E1" s="160"/>
      <c r="G1" s="81"/>
    </row>
    <row r="2" spans="1:7" ht="39.75" customHeight="1">
      <c r="A2" s="49" t="s">
        <v>95</v>
      </c>
      <c r="B2" s="49" t="s">
        <v>232</v>
      </c>
      <c r="C2" s="61" t="s">
        <v>337</v>
      </c>
      <c r="D2" s="61" t="s">
        <v>345</v>
      </c>
      <c r="E2" s="61" t="s">
        <v>346</v>
      </c>
      <c r="F2" s="23" t="s">
        <v>140</v>
      </c>
      <c r="G2" s="23" t="s">
        <v>139</v>
      </c>
    </row>
    <row r="3" spans="1:7" ht="18" customHeight="1">
      <c r="A3" s="49">
        <v>1</v>
      </c>
      <c r="B3" s="49">
        <v>2</v>
      </c>
      <c r="C3" s="49">
        <v>3</v>
      </c>
      <c r="D3" s="22">
        <v>4</v>
      </c>
      <c r="E3" s="23">
        <v>5</v>
      </c>
      <c r="F3" s="23">
        <v>7</v>
      </c>
      <c r="G3" s="23">
        <v>6</v>
      </c>
    </row>
    <row r="4" spans="1:7">
      <c r="A4" s="38"/>
      <c r="B4" s="38" t="s">
        <v>141</v>
      </c>
      <c r="C4" s="92">
        <f>C5+C61</f>
        <v>3255570</v>
      </c>
      <c r="D4" s="92">
        <f>D5+D61</f>
        <v>3770687</v>
      </c>
      <c r="E4" s="92">
        <f>E5+E61</f>
        <v>1801782.1199999999</v>
      </c>
      <c r="F4" s="125">
        <f>E4/D4*100</f>
        <v>47.783921603675935</v>
      </c>
      <c r="G4" s="125">
        <f>E4/C4*100</f>
        <v>55.344597720214892</v>
      </c>
    </row>
    <row r="5" spans="1:7">
      <c r="A5" s="29">
        <v>3</v>
      </c>
      <c r="B5" s="28" t="s">
        <v>233</v>
      </c>
      <c r="C5" s="99">
        <f>C6+C14+C44+C49+C53</f>
        <v>3230469</v>
      </c>
      <c r="D5" s="99">
        <f>D6+D14+D44+D49+D53</f>
        <v>3716412</v>
      </c>
      <c r="E5" s="99">
        <f>E6+E14+E44+E49+E53</f>
        <v>1787112.8699999999</v>
      </c>
      <c r="F5" s="46">
        <f>E5/D5*100</f>
        <v>48.087049283018132</v>
      </c>
      <c r="G5" s="46">
        <f>E5/C5*100</f>
        <v>55.320539215822841</v>
      </c>
    </row>
    <row r="6" spans="1:7">
      <c r="A6" s="29">
        <v>31</v>
      </c>
      <c r="B6" s="28" t="s">
        <v>159</v>
      </c>
      <c r="C6" s="99">
        <f>C7+C10+C12</f>
        <v>2841184</v>
      </c>
      <c r="D6" s="99">
        <f>D7+D10+D12</f>
        <v>3270440</v>
      </c>
      <c r="E6" s="99">
        <f>E7+E10+E12</f>
        <v>1607320.68</v>
      </c>
      <c r="F6" s="46">
        <f t="shared" ref="F6:F68" si="0">E6/D6*100</f>
        <v>49.146924572840348</v>
      </c>
      <c r="G6" s="46">
        <f t="shared" ref="G6:G68" si="1">E6/C6*100</f>
        <v>56.572213556038605</v>
      </c>
    </row>
    <row r="7" spans="1:7">
      <c r="A7" s="29">
        <v>311</v>
      </c>
      <c r="B7" s="28" t="s">
        <v>234</v>
      </c>
      <c r="C7" s="99">
        <f>C8+C9</f>
        <v>2377597</v>
      </c>
      <c r="D7" s="99">
        <f>D8+D9</f>
        <v>2813856</v>
      </c>
      <c r="E7" s="99">
        <f>E8+E9</f>
        <v>1347515.13</v>
      </c>
      <c r="F7" s="46">
        <f t="shared" si="0"/>
        <v>47.888560395414686</v>
      </c>
      <c r="G7" s="46">
        <f t="shared" si="1"/>
        <v>56.675505983562388</v>
      </c>
    </row>
    <row r="8" spans="1:7">
      <c r="A8" s="33">
        <v>3111</v>
      </c>
      <c r="B8" s="34" t="s">
        <v>161</v>
      </c>
      <c r="C8" s="93">
        <v>2377597</v>
      </c>
      <c r="D8" s="93">
        <v>2813856</v>
      </c>
      <c r="E8" s="93">
        <v>1347515.13</v>
      </c>
      <c r="F8" s="46">
        <f t="shared" si="0"/>
        <v>47.888560395414686</v>
      </c>
      <c r="G8" s="46">
        <f t="shared" si="1"/>
        <v>56.675505983562388</v>
      </c>
    </row>
    <row r="9" spans="1:7" hidden="1">
      <c r="A9" s="33">
        <v>3112</v>
      </c>
      <c r="B9" s="34" t="s">
        <v>162</v>
      </c>
      <c r="C9" s="93">
        <v>0</v>
      </c>
      <c r="D9" s="93">
        <v>0</v>
      </c>
      <c r="E9" s="93">
        <v>0</v>
      </c>
      <c r="F9" s="46" t="e">
        <f t="shared" si="0"/>
        <v>#DIV/0!</v>
      </c>
      <c r="G9" s="46" t="e">
        <f t="shared" si="1"/>
        <v>#DIV/0!</v>
      </c>
    </row>
    <row r="10" spans="1:7">
      <c r="A10" s="29">
        <v>312</v>
      </c>
      <c r="B10" s="28" t="s">
        <v>163</v>
      </c>
      <c r="C10" s="99">
        <f t="shared" ref="C10:D10" si="2">C11</f>
        <v>71739</v>
      </c>
      <c r="D10" s="99">
        <f t="shared" si="2"/>
        <v>58064</v>
      </c>
      <c r="E10" s="99">
        <f>E11</f>
        <v>38911.57</v>
      </c>
      <c r="F10" s="46">
        <f t="shared" si="0"/>
        <v>67.014966244144389</v>
      </c>
      <c r="G10" s="46">
        <f t="shared" si="1"/>
        <v>54.240468922064707</v>
      </c>
    </row>
    <row r="11" spans="1:7">
      <c r="A11" s="33">
        <v>3121</v>
      </c>
      <c r="B11" s="34" t="s">
        <v>163</v>
      </c>
      <c r="C11" s="93">
        <v>71739</v>
      </c>
      <c r="D11" s="93">
        <v>58064</v>
      </c>
      <c r="E11" s="93">
        <v>38911.57</v>
      </c>
      <c r="F11" s="46">
        <f t="shared" si="0"/>
        <v>67.014966244144389</v>
      </c>
      <c r="G11" s="46">
        <f t="shared" si="1"/>
        <v>54.240468922064707</v>
      </c>
    </row>
    <row r="12" spans="1:7">
      <c r="A12" s="29">
        <v>313</v>
      </c>
      <c r="B12" s="35" t="s">
        <v>164</v>
      </c>
      <c r="C12" s="99">
        <f t="shared" ref="C12:D12" si="3">SUM(C13)</f>
        <v>391848</v>
      </c>
      <c r="D12" s="99">
        <f t="shared" si="3"/>
        <v>398520</v>
      </c>
      <c r="E12" s="99">
        <f>SUM(E13)</f>
        <v>220893.98</v>
      </c>
      <c r="F12" s="46">
        <f t="shared" si="0"/>
        <v>55.42858074877045</v>
      </c>
      <c r="G12" s="46">
        <f t="shared" si="1"/>
        <v>56.37236377370818</v>
      </c>
    </row>
    <row r="13" spans="1:7">
      <c r="A13" s="33">
        <v>3132</v>
      </c>
      <c r="B13" s="34" t="s">
        <v>165</v>
      </c>
      <c r="C13" s="93">
        <v>391848</v>
      </c>
      <c r="D13" s="93">
        <v>398520</v>
      </c>
      <c r="E13" s="93">
        <v>220893.98</v>
      </c>
      <c r="F13" s="46">
        <f t="shared" si="0"/>
        <v>55.42858074877045</v>
      </c>
      <c r="G13" s="46">
        <f t="shared" si="1"/>
        <v>56.37236377370818</v>
      </c>
    </row>
    <row r="14" spans="1:7">
      <c r="A14" s="29">
        <v>32</v>
      </c>
      <c r="B14" s="28" t="s">
        <v>166</v>
      </c>
      <c r="C14" s="99">
        <f>C15+C19+C25+C35+C37</f>
        <v>385870</v>
      </c>
      <c r="D14" s="99">
        <f>D15+D19+D25+D35+D37</f>
        <v>443172</v>
      </c>
      <c r="E14" s="99">
        <f>E15+E19+E25+E35+E37</f>
        <v>177220.03</v>
      </c>
      <c r="F14" s="46">
        <f t="shared" si="0"/>
        <v>39.988995243381801</v>
      </c>
      <c r="G14" s="46">
        <f t="shared" si="1"/>
        <v>45.927392645191382</v>
      </c>
    </row>
    <row r="15" spans="1:7">
      <c r="A15" s="29">
        <v>321</v>
      </c>
      <c r="B15" s="28" t="s">
        <v>167</v>
      </c>
      <c r="C15" s="99">
        <f>SUM(C16:C18)</f>
        <v>49541</v>
      </c>
      <c r="D15" s="99">
        <f>SUM(D16:D18)</f>
        <v>58672</v>
      </c>
      <c r="E15" s="99">
        <f>SUM(E16:E18)</f>
        <v>25361.78</v>
      </c>
      <c r="F15" s="46">
        <f t="shared" si="0"/>
        <v>43.226377147532041</v>
      </c>
      <c r="G15" s="46">
        <f t="shared" si="1"/>
        <v>51.193516481298317</v>
      </c>
    </row>
    <row r="16" spans="1:7">
      <c r="A16" s="33">
        <v>3211</v>
      </c>
      <c r="B16" s="34" t="s">
        <v>168</v>
      </c>
      <c r="C16" s="93">
        <v>1766</v>
      </c>
      <c r="D16" s="93">
        <v>7000</v>
      </c>
      <c r="E16" s="93">
        <v>0</v>
      </c>
      <c r="F16" s="46">
        <f t="shared" si="0"/>
        <v>0</v>
      </c>
      <c r="G16" s="46">
        <f t="shared" si="1"/>
        <v>0</v>
      </c>
    </row>
    <row r="17" spans="1:7" ht="15" customHeight="1">
      <c r="A17" s="33">
        <v>3212</v>
      </c>
      <c r="B17" s="59" t="s">
        <v>169</v>
      </c>
      <c r="C17" s="93">
        <v>44542</v>
      </c>
      <c r="D17" s="93">
        <v>48172</v>
      </c>
      <c r="E17" s="93">
        <v>25226.78</v>
      </c>
      <c r="F17" s="46">
        <f t="shared" si="0"/>
        <v>52.368139167981397</v>
      </c>
      <c r="G17" s="46">
        <f t="shared" si="1"/>
        <v>56.635939113645549</v>
      </c>
    </row>
    <row r="18" spans="1:7">
      <c r="A18" s="33">
        <v>3213</v>
      </c>
      <c r="B18" s="34" t="s">
        <v>170</v>
      </c>
      <c r="C18" s="93">
        <v>3233</v>
      </c>
      <c r="D18" s="93">
        <v>3500</v>
      </c>
      <c r="E18" s="93">
        <v>135</v>
      </c>
      <c r="F18" s="46">
        <f t="shared" si="0"/>
        <v>3.8571428571428568</v>
      </c>
      <c r="G18" s="46">
        <f t="shared" si="1"/>
        <v>4.1756882152799255</v>
      </c>
    </row>
    <row r="19" spans="1:7">
      <c r="A19" s="29">
        <v>322</v>
      </c>
      <c r="B19" s="28" t="s">
        <v>172</v>
      </c>
      <c r="C19" s="99">
        <f>SUM(C20:C24)</f>
        <v>143202</v>
      </c>
      <c r="D19" s="99">
        <f>SUM(D20:D24)</f>
        <v>146500</v>
      </c>
      <c r="E19" s="99">
        <f>SUM(E20:E24)</f>
        <v>61276.3</v>
      </c>
      <c r="F19" s="46">
        <f t="shared" si="0"/>
        <v>41.82682593856655</v>
      </c>
      <c r="G19" s="46">
        <f t="shared" si="1"/>
        <v>42.790114663203035</v>
      </c>
    </row>
    <row r="20" spans="1:7">
      <c r="A20" s="33">
        <v>3221</v>
      </c>
      <c r="B20" s="34" t="s">
        <v>173</v>
      </c>
      <c r="C20" s="93">
        <v>32561</v>
      </c>
      <c r="D20" s="93">
        <v>37000</v>
      </c>
      <c r="E20" s="93">
        <v>17142.45</v>
      </c>
      <c r="F20" s="46">
        <f t="shared" si="0"/>
        <v>46.330945945945949</v>
      </c>
      <c r="G20" s="46">
        <f t="shared" si="1"/>
        <v>52.647185283007282</v>
      </c>
    </row>
    <row r="21" spans="1:7">
      <c r="A21" s="33">
        <v>3223</v>
      </c>
      <c r="B21" s="34" t="s">
        <v>175</v>
      </c>
      <c r="C21" s="93">
        <v>100670</v>
      </c>
      <c r="D21" s="93">
        <v>96000</v>
      </c>
      <c r="E21" s="93">
        <v>37198.550000000003</v>
      </c>
      <c r="F21" s="46">
        <f t="shared" si="0"/>
        <v>38.748489583333331</v>
      </c>
      <c r="G21" s="46">
        <f t="shared" si="1"/>
        <v>36.950978444422375</v>
      </c>
    </row>
    <row r="22" spans="1:7" ht="15" customHeight="1">
      <c r="A22" s="33">
        <v>3224</v>
      </c>
      <c r="B22" s="59" t="s">
        <v>176</v>
      </c>
      <c r="C22" s="93">
        <v>3553</v>
      </c>
      <c r="D22" s="93">
        <v>7200</v>
      </c>
      <c r="E22" s="93">
        <v>4821.26</v>
      </c>
      <c r="F22" s="46">
        <f t="shared" si="0"/>
        <v>66.961944444444441</v>
      </c>
      <c r="G22" s="46">
        <f t="shared" si="1"/>
        <v>135.69546861806924</v>
      </c>
    </row>
    <row r="23" spans="1:7" ht="15" customHeight="1">
      <c r="A23" s="33">
        <v>3225</v>
      </c>
      <c r="B23" s="59" t="s">
        <v>332</v>
      </c>
      <c r="C23" s="93">
        <v>5420</v>
      </c>
      <c r="D23" s="93">
        <v>5300</v>
      </c>
      <c r="E23" s="93">
        <v>2114.04</v>
      </c>
      <c r="F23" s="46">
        <f t="shared" si="0"/>
        <v>39.88754716981132</v>
      </c>
      <c r="G23" s="46">
        <f t="shared" si="1"/>
        <v>39.004428044280445</v>
      </c>
    </row>
    <row r="24" spans="1:7">
      <c r="A24" s="33">
        <v>3227</v>
      </c>
      <c r="B24" s="34" t="s">
        <v>235</v>
      </c>
      <c r="C24" s="93">
        <v>998</v>
      </c>
      <c r="D24" s="93">
        <v>1000</v>
      </c>
      <c r="E24" s="93">
        <v>0</v>
      </c>
      <c r="F24" s="46">
        <f t="shared" si="0"/>
        <v>0</v>
      </c>
      <c r="G24" s="46">
        <f t="shared" si="1"/>
        <v>0</v>
      </c>
    </row>
    <row r="25" spans="1:7" s="4" customFormat="1">
      <c r="A25" s="29">
        <v>323</v>
      </c>
      <c r="B25" s="35" t="s">
        <v>178</v>
      </c>
      <c r="C25" s="100">
        <f t="shared" ref="C25:D25" si="4">SUM(C26:C34)</f>
        <v>182064</v>
      </c>
      <c r="D25" s="100">
        <f t="shared" si="4"/>
        <v>219003</v>
      </c>
      <c r="E25" s="100">
        <f>SUM(E26:E34)</f>
        <v>81799.33</v>
      </c>
      <c r="F25" s="46">
        <f t="shared" si="0"/>
        <v>37.350780582914389</v>
      </c>
      <c r="G25" s="46">
        <f t="shared" si="1"/>
        <v>44.928887643905441</v>
      </c>
    </row>
    <row r="26" spans="1:7">
      <c r="A26" s="33">
        <v>3231</v>
      </c>
      <c r="B26" s="34" t="s">
        <v>179</v>
      </c>
      <c r="C26" s="93">
        <v>32006</v>
      </c>
      <c r="D26" s="93">
        <v>31000</v>
      </c>
      <c r="E26" s="93">
        <v>14781.24</v>
      </c>
      <c r="F26" s="46">
        <f t="shared" si="0"/>
        <v>47.68141935483871</v>
      </c>
      <c r="G26" s="46">
        <f t="shared" si="1"/>
        <v>46.182715740798599</v>
      </c>
    </row>
    <row r="27" spans="1:7">
      <c r="A27" s="33">
        <v>3232</v>
      </c>
      <c r="B27" s="34" t="s">
        <v>180</v>
      </c>
      <c r="C27" s="93">
        <v>7492</v>
      </c>
      <c r="D27" s="93">
        <v>13000</v>
      </c>
      <c r="E27" s="93">
        <v>9088.76</v>
      </c>
      <c r="F27" s="46">
        <f t="shared" si="0"/>
        <v>69.913538461538465</v>
      </c>
      <c r="G27" s="46">
        <f t="shared" si="1"/>
        <v>121.31286705819542</v>
      </c>
    </row>
    <row r="28" spans="1:7">
      <c r="A28" s="33">
        <v>3233</v>
      </c>
      <c r="B28" s="34" t="s">
        <v>181</v>
      </c>
      <c r="C28" s="93">
        <v>8144</v>
      </c>
      <c r="D28" s="93">
        <v>12500</v>
      </c>
      <c r="E28" s="93">
        <v>3385.18</v>
      </c>
      <c r="F28" s="46">
        <f t="shared" si="0"/>
        <v>27.081440000000001</v>
      </c>
      <c r="G28" s="46">
        <f t="shared" si="1"/>
        <v>41.566552062868368</v>
      </c>
    </row>
    <row r="29" spans="1:7">
      <c r="A29" s="33">
        <v>3234</v>
      </c>
      <c r="B29" s="34" t="s">
        <v>182</v>
      </c>
      <c r="C29" s="93">
        <v>19805</v>
      </c>
      <c r="D29" s="93">
        <v>18500</v>
      </c>
      <c r="E29" s="93">
        <v>8980.81</v>
      </c>
      <c r="F29" s="46">
        <f t="shared" si="0"/>
        <v>48.544918918918917</v>
      </c>
      <c r="G29" s="46">
        <f t="shared" si="1"/>
        <v>45.346175208280734</v>
      </c>
    </row>
    <row r="30" spans="1:7">
      <c r="A30" s="33">
        <v>3235</v>
      </c>
      <c r="B30" s="34" t="s">
        <v>183</v>
      </c>
      <c r="C30" s="93">
        <v>55645</v>
      </c>
      <c r="D30" s="93">
        <v>54000</v>
      </c>
      <c r="E30" s="93">
        <v>20051.490000000002</v>
      </c>
      <c r="F30" s="46">
        <f t="shared" si="0"/>
        <v>37.13238888888889</v>
      </c>
      <c r="G30" s="46">
        <f t="shared" si="1"/>
        <v>36.034666187438226</v>
      </c>
    </row>
    <row r="31" spans="1:7">
      <c r="A31" s="33">
        <v>3236</v>
      </c>
      <c r="B31" s="34" t="s">
        <v>184</v>
      </c>
      <c r="C31" s="93">
        <v>10425</v>
      </c>
      <c r="D31" s="93">
        <v>13003</v>
      </c>
      <c r="E31" s="93">
        <v>0</v>
      </c>
      <c r="F31" s="46">
        <f t="shared" si="0"/>
        <v>0</v>
      </c>
      <c r="G31" s="46">
        <f t="shared" si="1"/>
        <v>0</v>
      </c>
    </row>
    <row r="32" spans="1:7">
      <c r="A32" s="33">
        <v>3237</v>
      </c>
      <c r="B32" s="34" t="s">
        <v>185</v>
      </c>
      <c r="C32" s="93">
        <v>30164</v>
      </c>
      <c r="D32" s="93">
        <v>45000</v>
      </c>
      <c r="E32" s="93">
        <v>15918.18</v>
      </c>
      <c r="F32" s="46">
        <f t="shared" si="0"/>
        <v>35.373733333333334</v>
      </c>
      <c r="G32" s="46">
        <f t="shared" si="1"/>
        <v>52.772112451929452</v>
      </c>
    </row>
    <row r="33" spans="1:7">
      <c r="A33" s="33">
        <v>3238</v>
      </c>
      <c r="B33" s="34" t="s">
        <v>186</v>
      </c>
      <c r="C33" s="93">
        <v>15761</v>
      </c>
      <c r="D33" s="93">
        <v>20000</v>
      </c>
      <c r="E33" s="93">
        <v>8851.34</v>
      </c>
      <c r="F33" s="46">
        <f t="shared" si="0"/>
        <v>44.256700000000002</v>
      </c>
      <c r="G33" s="46">
        <f t="shared" si="1"/>
        <v>56.159761436457082</v>
      </c>
    </row>
    <row r="34" spans="1:7">
      <c r="A34" s="33">
        <v>3239</v>
      </c>
      <c r="B34" s="34" t="s">
        <v>187</v>
      </c>
      <c r="C34" s="93">
        <v>2622</v>
      </c>
      <c r="D34" s="93">
        <v>12000</v>
      </c>
      <c r="E34" s="93">
        <v>742.33</v>
      </c>
      <c r="F34" s="46">
        <f t="shared" si="0"/>
        <v>6.1860833333333334</v>
      </c>
      <c r="G34" s="46">
        <f t="shared" si="1"/>
        <v>28.311594202898554</v>
      </c>
    </row>
    <row r="35" spans="1:7" s="53" customFormat="1" hidden="1">
      <c r="A35" s="29">
        <v>324</v>
      </c>
      <c r="B35" s="28" t="s">
        <v>188</v>
      </c>
      <c r="C35" s="99">
        <f t="shared" ref="C35:D35" si="5">SUM(C36)</f>
        <v>0</v>
      </c>
      <c r="D35" s="99">
        <f t="shared" si="5"/>
        <v>0</v>
      </c>
      <c r="E35" s="99">
        <f>SUM(E36)</f>
        <v>0</v>
      </c>
      <c r="F35" s="46" t="e">
        <f t="shared" si="0"/>
        <v>#DIV/0!</v>
      </c>
      <c r="G35" s="46" t="e">
        <f t="shared" si="1"/>
        <v>#DIV/0!</v>
      </c>
    </row>
    <row r="36" spans="1:7" hidden="1">
      <c r="A36" s="33">
        <v>3241</v>
      </c>
      <c r="B36" s="34" t="s">
        <v>188</v>
      </c>
      <c r="C36" s="93">
        <v>0</v>
      </c>
      <c r="D36" s="93">
        <v>0</v>
      </c>
      <c r="E36" s="93">
        <v>0</v>
      </c>
      <c r="F36" s="46" t="e">
        <f t="shared" si="0"/>
        <v>#DIV/0!</v>
      </c>
      <c r="G36" s="46" t="e">
        <f t="shared" si="1"/>
        <v>#DIV/0!</v>
      </c>
    </row>
    <row r="37" spans="1:7">
      <c r="A37" s="29">
        <v>329</v>
      </c>
      <c r="B37" s="28" t="s">
        <v>189</v>
      </c>
      <c r="C37" s="99">
        <f t="shared" ref="C37:D37" si="6">SUM(C38:C43)</f>
        <v>11063</v>
      </c>
      <c r="D37" s="99">
        <f t="shared" si="6"/>
        <v>18997</v>
      </c>
      <c r="E37" s="99">
        <f>SUM(E38:E43)</f>
        <v>8782.619999999999</v>
      </c>
      <c r="F37" s="46">
        <f t="shared" si="0"/>
        <v>46.231615518239714</v>
      </c>
      <c r="G37" s="46">
        <f t="shared" si="1"/>
        <v>79.387327126457549</v>
      </c>
    </row>
    <row r="38" spans="1:7">
      <c r="A38" s="33">
        <v>3292</v>
      </c>
      <c r="B38" s="34" t="s">
        <v>190</v>
      </c>
      <c r="C38" s="93">
        <v>1783</v>
      </c>
      <c r="D38" s="93">
        <v>5000</v>
      </c>
      <c r="E38" s="93">
        <v>508.8</v>
      </c>
      <c r="F38" s="46">
        <f t="shared" si="0"/>
        <v>10.176</v>
      </c>
      <c r="G38" s="46">
        <f t="shared" si="1"/>
        <v>28.53617498597869</v>
      </c>
    </row>
    <row r="39" spans="1:7">
      <c r="A39" s="33">
        <v>3293</v>
      </c>
      <c r="B39" s="34" t="s">
        <v>191</v>
      </c>
      <c r="C39" s="93">
        <v>0</v>
      </c>
      <c r="D39" s="93">
        <v>0</v>
      </c>
      <c r="E39" s="93">
        <v>0</v>
      </c>
      <c r="F39" s="46"/>
      <c r="G39" s="46"/>
    </row>
    <row r="40" spans="1:7">
      <c r="A40" s="33">
        <v>3294</v>
      </c>
      <c r="B40" s="34" t="s">
        <v>192</v>
      </c>
      <c r="C40" s="93">
        <v>4017</v>
      </c>
      <c r="D40" s="93">
        <v>4000</v>
      </c>
      <c r="E40" s="93">
        <v>2226.4299999999998</v>
      </c>
      <c r="F40" s="46">
        <f t="shared" si="0"/>
        <v>55.660749999999993</v>
      </c>
      <c r="G40" s="46">
        <f t="shared" si="1"/>
        <v>55.425192930047295</v>
      </c>
    </row>
    <row r="41" spans="1:7">
      <c r="A41" s="33">
        <v>3295</v>
      </c>
      <c r="B41" s="34" t="s">
        <v>193</v>
      </c>
      <c r="C41" s="93">
        <v>4949</v>
      </c>
      <c r="D41" s="93">
        <v>4497</v>
      </c>
      <c r="E41" s="93">
        <v>2639.19</v>
      </c>
      <c r="F41" s="46">
        <f t="shared" si="0"/>
        <v>58.687791861240825</v>
      </c>
      <c r="G41" s="46">
        <f t="shared" si="1"/>
        <v>53.327742978379469</v>
      </c>
    </row>
    <row r="42" spans="1:7">
      <c r="A42" s="33">
        <v>3296</v>
      </c>
      <c r="B42" s="34" t="s">
        <v>194</v>
      </c>
      <c r="C42" s="93">
        <v>0</v>
      </c>
      <c r="D42" s="93">
        <v>0</v>
      </c>
      <c r="E42" s="93">
        <v>3208.99</v>
      </c>
      <c r="F42" s="46"/>
      <c r="G42" s="46"/>
    </row>
    <row r="43" spans="1:7">
      <c r="A43" s="33">
        <v>3299</v>
      </c>
      <c r="B43" s="34" t="s">
        <v>189</v>
      </c>
      <c r="C43" s="93">
        <v>314</v>
      </c>
      <c r="D43" s="93">
        <v>5500</v>
      </c>
      <c r="E43" s="93">
        <v>199.21</v>
      </c>
      <c r="F43" s="46">
        <f t="shared" si="0"/>
        <v>3.6220000000000003</v>
      </c>
      <c r="G43" s="46">
        <f t="shared" si="1"/>
        <v>63.442675159235677</v>
      </c>
    </row>
    <row r="44" spans="1:7">
      <c r="A44" s="29">
        <v>34</v>
      </c>
      <c r="B44" s="28" t="s">
        <v>195</v>
      </c>
      <c r="C44" s="99">
        <f t="shared" ref="C44:D44" si="7">C45</f>
        <v>3193</v>
      </c>
      <c r="D44" s="99">
        <f t="shared" si="7"/>
        <v>2500</v>
      </c>
      <c r="E44" s="99">
        <f>E45</f>
        <v>2572.16</v>
      </c>
      <c r="F44" s="46">
        <f t="shared" si="0"/>
        <v>102.88639999999999</v>
      </c>
      <c r="G44" s="46">
        <f t="shared" si="1"/>
        <v>80.556216724083924</v>
      </c>
    </row>
    <row r="45" spans="1:7">
      <c r="A45" s="29">
        <v>343</v>
      </c>
      <c r="B45" s="28" t="s">
        <v>196</v>
      </c>
      <c r="C45" s="99">
        <f t="shared" ref="C45:D45" si="8">SUM(C46:C48)</f>
        <v>3193</v>
      </c>
      <c r="D45" s="99">
        <f t="shared" si="8"/>
        <v>2500</v>
      </c>
      <c r="E45" s="99">
        <f>SUM(E46:E48)</f>
        <v>2572.16</v>
      </c>
      <c r="F45" s="46">
        <f t="shared" si="0"/>
        <v>102.88639999999999</v>
      </c>
      <c r="G45" s="46">
        <f t="shared" si="1"/>
        <v>80.556216724083924</v>
      </c>
    </row>
    <row r="46" spans="1:7">
      <c r="A46" s="33">
        <v>3431</v>
      </c>
      <c r="B46" s="34" t="s">
        <v>197</v>
      </c>
      <c r="C46" s="93">
        <v>2372</v>
      </c>
      <c r="D46" s="93">
        <v>2500</v>
      </c>
      <c r="E46" s="93">
        <v>1068.81</v>
      </c>
      <c r="F46" s="46">
        <f t="shared" si="0"/>
        <v>42.752399999999994</v>
      </c>
      <c r="G46" s="46">
        <f t="shared" si="1"/>
        <v>45.059443507588533</v>
      </c>
    </row>
    <row r="47" spans="1:7" ht="28.8">
      <c r="A47" s="33">
        <v>3432</v>
      </c>
      <c r="B47" s="59" t="s">
        <v>198</v>
      </c>
      <c r="C47" s="93">
        <v>256</v>
      </c>
      <c r="D47" s="93">
        <v>0</v>
      </c>
      <c r="E47" s="93">
        <v>0.02</v>
      </c>
      <c r="F47" s="46"/>
      <c r="G47" s="46">
        <f t="shared" si="1"/>
        <v>7.8125E-3</v>
      </c>
    </row>
    <row r="48" spans="1:7">
      <c r="A48" s="33">
        <v>3433</v>
      </c>
      <c r="B48" s="34" t="s">
        <v>199</v>
      </c>
      <c r="C48" s="93">
        <v>565</v>
      </c>
      <c r="D48" s="93">
        <v>0</v>
      </c>
      <c r="E48" s="93">
        <v>1503.33</v>
      </c>
      <c r="F48" s="46"/>
      <c r="G48" s="46">
        <f t="shared" si="1"/>
        <v>266.07610619469028</v>
      </c>
    </row>
    <row r="49" spans="1:7">
      <c r="A49" s="29">
        <v>37</v>
      </c>
      <c r="B49" s="28" t="s">
        <v>236</v>
      </c>
      <c r="C49" s="99">
        <f t="shared" ref="C49:D49" si="9">C50</f>
        <v>222</v>
      </c>
      <c r="D49" s="99">
        <f t="shared" si="9"/>
        <v>300</v>
      </c>
      <c r="E49" s="99">
        <f>E50</f>
        <v>0</v>
      </c>
      <c r="F49" s="46"/>
      <c r="G49" s="46"/>
    </row>
    <row r="50" spans="1:7">
      <c r="A50" s="29">
        <v>372</v>
      </c>
      <c r="B50" s="28" t="s">
        <v>237</v>
      </c>
      <c r="C50" s="99">
        <f t="shared" ref="C50:D50" si="10">C51+C52</f>
        <v>222</v>
      </c>
      <c r="D50" s="99">
        <f t="shared" si="10"/>
        <v>300</v>
      </c>
      <c r="E50" s="99">
        <f>E51+E52</f>
        <v>0</v>
      </c>
      <c r="F50" s="46"/>
      <c r="G50" s="46"/>
    </row>
    <row r="51" spans="1:7">
      <c r="A51" s="33">
        <v>3721</v>
      </c>
      <c r="B51" s="34" t="s">
        <v>236</v>
      </c>
      <c r="C51" s="93">
        <v>222</v>
      </c>
      <c r="D51" s="93">
        <v>300</v>
      </c>
      <c r="E51" s="93">
        <v>0</v>
      </c>
      <c r="F51" s="46"/>
      <c r="G51" s="46"/>
    </row>
    <row r="52" spans="1:7" hidden="1">
      <c r="A52" s="33">
        <v>3722</v>
      </c>
      <c r="B52" s="34" t="s">
        <v>331</v>
      </c>
      <c r="C52" s="93">
        <v>0</v>
      </c>
      <c r="D52" s="93">
        <v>0</v>
      </c>
      <c r="E52" s="93">
        <v>0</v>
      </c>
      <c r="F52" s="46" t="e">
        <f t="shared" si="0"/>
        <v>#DIV/0!</v>
      </c>
      <c r="G52" s="46" t="e">
        <f t="shared" si="1"/>
        <v>#DIV/0!</v>
      </c>
    </row>
    <row r="53" spans="1:7" hidden="1">
      <c r="A53" s="29">
        <v>38</v>
      </c>
      <c r="B53" s="28" t="s">
        <v>207</v>
      </c>
      <c r="C53" s="99">
        <f t="shared" ref="C53:D54" si="11">C54</f>
        <v>0</v>
      </c>
      <c r="D53" s="99">
        <f t="shared" si="11"/>
        <v>0</v>
      </c>
      <c r="E53" s="99">
        <f>E54</f>
        <v>0</v>
      </c>
      <c r="F53" s="46" t="e">
        <f t="shared" si="0"/>
        <v>#DIV/0!</v>
      </c>
      <c r="G53" s="46" t="e">
        <f t="shared" si="1"/>
        <v>#DIV/0!</v>
      </c>
    </row>
    <row r="54" spans="1:7" hidden="1">
      <c r="A54" s="29">
        <v>381</v>
      </c>
      <c r="B54" s="28" t="s">
        <v>124</v>
      </c>
      <c r="C54" s="99">
        <f t="shared" si="11"/>
        <v>0</v>
      </c>
      <c r="D54" s="99">
        <f t="shared" si="11"/>
        <v>0</v>
      </c>
      <c r="E54" s="99">
        <f>E55</f>
        <v>0</v>
      </c>
      <c r="F54" s="46" t="e">
        <f t="shared" si="0"/>
        <v>#DIV/0!</v>
      </c>
      <c r="G54" s="46" t="e">
        <f t="shared" si="1"/>
        <v>#DIV/0!</v>
      </c>
    </row>
    <row r="55" spans="1:7" hidden="1">
      <c r="A55" s="33">
        <v>3812</v>
      </c>
      <c r="B55" s="34" t="s">
        <v>209</v>
      </c>
      <c r="C55" s="93">
        <v>0</v>
      </c>
      <c r="D55" s="93">
        <v>0</v>
      </c>
      <c r="E55" s="93">
        <v>0</v>
      </c>
      <c r="F55" s="46" t="e">
        <f t="shared" si="0"/>
        <v>#DIV/0!</v>
      </c>
      <c r="G55" s="46" t="e">
        <f t="shared" si="1"/>
        <v>#DIV/0!</v>
      </c>
    </row>
    <row r="56" spans="1:7">
      <c r="A56" s="29">
        <v>4</v>
      </c>
      <c r="B56" s="28" t="s">
        <v>211</v>
      </c>
      <c r="C56" s="99">
        <f t="shared" ref="C56:D56" si="12">C57+C61</f>
        <v>25101</v>
      </c>
      <c r="D56" s="99">
        <f t="shared" si="12"/>
        <v>54275</v>
      </c>
      <c r="E56" s="99">
        <f>E57+E61</f>
        <v>14669.25</v>
      </c>
      <c r="F56" s="46">
        <f t="shared" si="0"/>
        <v>27.027637033625059</v>
      </c>
      <c r="G56" s="46">
        <f t="shared" si="1"/>
        <v>58.440898768973348</v>
      </c>
    </row>
    <row r="57" spans="1:7" hidden="1">
      <c r="A57" s="29">
        <v>41</v>
      </c>
      <c r="B57" s="28" t="s">
        <v>212</v>
      </c>
      <c r="C57" s="99">
        <f t="shared" ref="C57:D57" si="13">C58</f>
        <v>0</v>
      </c>
      <c r="D57" s="99">
        <f t="shared" si="13"/>
        <v>0</v>
      </c>
      <c r="E57" s="99">
        <f>E58</f>
        <v>0</v>
      </c>
      <c r="F57" s="46" t="e">
        <f t="shared" si="0"/>
        <v>#DIV/0!</v>
      </c>
      <c r="G57" s="46" t="e">
        <f t="shared" si="1"/>
        <v>#DIV/0!</v>
      </c>
    </row>
    <row r="58" spans="1:7" hidden="1">
      <c r="A58" s="29">
        <v>412</v>
      </c>
      <c r="B58" s="28" t="s">
        <v>213</v>
      </c>
      <c r="C58" s="99">
        <f t="shared" ref="C58:D58" si="14">SUM(C59:C60)</f>
        <v>0</v>
      </c>
      <c r="D58" s="99">
        <f t="shared" si="14"/>
        <v>0</v>
      </c>
      <c r="E58" s="99">
        <f>SUM(E59:E60)</f>
        <v>0</v>
      </c>
      <c r="F58" s="46" t="e">
        <f t="shared" si="0"/>
        <v>#DIV/0!</v>
      </c>
      <c r="G58" s="46" t="e">
        <f t="shared" si="1"/>
        <v>#DIV/0!</v>
      </c>
    </row>
    <row r="59" spans="1:7" hidden="1">
      <c r="A59" s="33">
        <v>4123</v>
      </c>
      <c r="B59" s="34" t="s">
        <v>214</v>
      </c>
      <c r="C59" s="93">
        <v>0</v>
      </c>
      <c r="D59" s="93">
        <v>0</v>
      </c>
      <c r="E59" s="93">
        <v>0</v>
      </c>
      <c r="F59" s="46" t="e">
        <f t="shared" si="0"/>
        <v>#DIV/0!</v>
      </c>
      <c r="G59" s="46" t="e">
        <f t="shared" si="1"/>
        <v>#DIV/0!</v>
      </c>
    </row>
    <row r="60" spans="1:7" hidden="1">
      <c r="A60" s="33">
        <v>4124</v>
      </c>
      <c r="B60" s="34" t="s">
        <v>215</v>
      </c>
      <c r="C60" s="93">
        <v>0</v>
      </c>
      <c r="D60" s="93">
        <v>0</v>
      </c>
      <c r="E60" s="93">
        <v>0</v>
      </c>
      <c r="F60" s="46" t="e">
        <f t="shared" si="0"/>
        <v>#DIV/0!</v>
      </c>
      <c r="G60" s="46" t="e">
        <f t="shared" si="1"/>
        <v>#DIV/0!</v>
      </c>
    </row>
    <row r="61" spans="1:7">
      <c r="A61" s="29">
        <v>42</v>
      </c>
      <c r="B61" s="28" t="s">
        <v>216</v>
      </c>
      <c r="C61" s="99">
        <f t="shared" ref="C61:D61" si="15">SUM(C67+C62)</f>
        <v>25101</v>
      </c>
      <c r="D61" s="99">
        <f t="shared" si="15"/>
        <v>54275</v>
      </c>
      <c r="E61" s="99">
        <f>SUM(E67+E62)</f>
        <v>14669.25</v>
      </c>
      <c r="F61" s="46">
        <f t="shared" si="0"/>
        <v>27.027637033625059</v>
      </c>
      <c r="G61" s="46">
        <f t="shared" si="1"/>
        <v>58.440898768973348</v>
      </c>
    </row>
    <row r="62" spans="1:7">
      <c r="A62" s="29">
        <v>422</v>
      </c>
      <c r="B62" s="28" t="s">
        <v>217</v>
      </c>
      <c r="C62" s="99">
        <f t="shared" ref="C62:D62" si="16">SUM(C63:C66)</f>
        <v>17779</v>
      </c>
      <c r="D62" s="99">
        <f t="shared" si="16"/>
        <v>50500</v>
      </c>
      <c r="E62" s="99">
        <f>SUM(E63:E66)</f>
        <v>11480</v>
      </c>
      <c r="F62" s="46">
        <f t="shared" si="0"/>
        <v>22.732673267326735</v>
      </c>
      <c r="G62" s="46">
        <f t="shared" si="1"/>
        <v>64.570560773946795</v>
      </c>
    </row>
    <row r="63" spans="1:7">
      <c r="A63" s="33">
        <v>4221</v>
      </c>
      <c r="B63" s="34" t="s">
        <v>218</v>
      </c>
      <c r="C63" s="93">
        <v>16965</v>
      </c>
      <c r="D63" s="93">
        <v>40000</v>
      </c>
      <c r="E63" s="93">
        <v>11398.75</v>
      </c>
      <c r="F63" s="46">
        <f t="shared" si="0"/>
        <v>28.496874999999999</v>
      </c>
      <c r="G63" s="46">
        <f t="shared" si="1"/>
        <v>67.189802534630118</v>
      </c>
    </row>
    <row r="64" spans="1:7">
      <c r="A64" s="33">
        <v>4222</v>
      </c>
      <c r="B64" s="34" t="s">
        <v>219</v>
      </c>
      <c r="C64" s="93">
        <v>292</v>
      </c>
      <c r="D64" s="93">
        <v>3000</v>
      </c>
      <c r="E64" s="93">
        <v>81.25</v>
      </c>
      <c r="F64" s="46">
        <f t="shared" si="0"/>
        <v>2.7083333333333335</v>
      </c>
      <c r="G64" s="46">
        <f t="shared" si="1"/>
        <v>27.825342465753423</v>
      </c>
    </row>
    <row r="65" spans="1:10">
      <c r="A65" s="33">
        <v>4223</v>
      </c>
      <c r="B65" s="34" t="s">
        <v>220</v>
      </c>
      <c r="C65" s="93">
        <v>522</v>
      </c>
      <c r="D65" s="93">
        <v>7500</v>
      </c>
      <c r="E65" s="93">
        <v>0</v>
      </c>
      <c r="F65" s="46">
        <f t="shared" si="0"/>
        <v>0</v>
      </c>
      <c r="G65" s="46">
        <f t="shared" si="1"/>
        <v>0</v>
      </c>
    </row>
    <row r="66" spans="1:10" hidden="1">
      <c r="A66" s="33">
        <v>4224</v>
      </c>
      <c r="B66" s="34" t="s">
        <v>238</v>
      </c>
      <c r="C66" s="93"/>
      <c r="D66" s="93"/>
      <c r="E66" s="93">
        <v>0</v>
      </c>
      <c r="F66" s="46" t="e">
        <f t="shared" si="0"/>
        <v>#DIV/0!</v>
      </c>
      <c r="G66" s="46" t="e">
        <f t="shared" si="1"/>
        <v>#DIV/0!</v>
      </c>
    </row>
    <row r="67" spans="1:10">
      <c r="A67" s="29">
        <v>424</v>
      </c>
      <c r="B67" s="28" t="s">
        <v>226</v>
      </c>
      <c r="C67" s="99">
        <f t="shared" ref="C67:D67" si="17">SUM(C68)</f>
        <v>7322</v>
      </c>
      <c r="D67" s="99">
        <f t="shared" si="17"/>
        <v>3775</v>
      </c>
      <c r="E67" s="99">
        <f>SUM(E68)</f>
        <v>3189.25</v>
      </c>
      <c r="F67" s="46">
        <f t="shared" si="0"/>
        <v>84.483443708609272</v>
      </c>
      <c r="G67" s="46">
        <f t="shared" si="1"/>
        <v>43.557088227260309</v>
      </c>
    </row>
    <row r="68" spans="1:10">
      <c r="A68" s="33">
        <v>4241</v>
      </c>
      <c r="B68" s="34" t="s">
        <v>227</v>
      </c>
      <c r="C68" s="93">
        <v>7322</v>
      </c>
      <c r="D68" s="93">
        <v>3775</v>
      </c>
      <c r="E68" s="93">
        <v>3189.25</v>
      </c>
      <c r="F68" s="46">
        <f t="shared" si="0"/>
        <v>84.483443708609272</v>
      </c>
      <c r="G68" s="46">
        <f t="shared" si="1"/>
        <v>43.557088227260309</v>
      </c>
    </row>
    <row r="69" spans="1:10" s="15" customFormat="1" ht="15" customHeight="1">
      <c r="A69" s="38"/>
      <c r="B69" s="38" t="s">
        <v>143</v>
      </c>
      <c r="C69" s="96">
        <f t="shared" ref="C69" si="18">C70+C107</f>
        <v>29893</v>
      </c>
      <c r="D69" s="96">
        <f>D70+D107</f>
        <v>10073</v>
      </c>
      <c r="E69" s="96">
        <f>E70+E107</f>
        <v>650</v>
      </c>
      <c r="F69" s="125">
        <f>E69/D69*100</f>
        <v>6.4528938747145839</v>
      </c>
      <c r="G69" s="125">
        <f>E69/C69*100</f>
        <v>2.1744221055096511</v>
      </c>
    </row>
    <row r="70" spans="1:10" s="15" customFormat="1" ht="15" customHeight="1">
      <c r="A70" s="68">
        <v>3</v>
      </c>
      <c r="B70" s="28" t="s">
        <v>233</v>
      </c>
      <c r="C70" s="99">
        <f t="shared" ref="C70:D70" si="19">C71+C78+C95+C100+C103</f>
        <v>29893</v>
      </c>
      <c r="D70" s="99">
        <f t="shared" si="19"/>
        <v>10073</v>
      </c>
      <c r="E70" s="99">
        <f>E71+E78+E95+E100+E103</f>
        <v>650</v>
      </c>
      <c r="F70" s="46">
        <f>E70/D70*100</f>
        <v>6.4528938747145839</v>
      </c>
      <c r="G70" s="46">
        <f>E70/C70*100</f>
        <v>2.1744221055096511</v>
      </c>
    </row>
    <row r="71" spans="1:10" s="15" customFormat="1" ht="15" hidden="1" customHeight="1">
      <c r="A71" s="68">
        <v>31</v>
      </c>
      <c r="B71" s="28" t="s">
        <v>159</v>
      </c>
      <c r="C71" s="99">
        <f t="shared" ref="C71:D71" si="20">C72+C74+C76</f>
        <v>0</v>
      </c>
      <c r="D71" s="99">
        <f t="shared" si="20"/>
        <v>0</v>
      </c>
      <c r="E71" s="99">
        <f>E72+E74+E76</f>
        <v>0</v>
      </c>
      <c r="F71" s="46" t="e">
        <f t="shared" ref="F71:F84" si="21">E71/D71*100</f>
        <v>#DIV/0!</v>
      </c>
      <c r="G71" s="46" t="e">
        <f t="shared" ref="G71:G78" si="22">E71/C71*100</f>
        <v>#DIV/0!</v>
      </c>
    </row>
    <row r="72" spans="1:10" s="15" customFormat="1" ht="15" hidden="1" customHeight="1">
      <c r="A72" s="68">
        <v>311</v>
      </c>
      <c r="B72" s="28" t="s">
        <v>234</v>
      </c>
      <c r="C72" s="99">
        <f t="shared" ref="C72:D72" si="23">C73</f>
        <v>0</v>
      </c>
      <c r="D72" s="99">
        <f t="shared" si="23"/>
        <v>0</v>
      </c>
      <c r="E72" s="99">
        <f>E73</f>
        <v>0</v>
      </c>
      <c r="F72" s="46" t="e">
        <f t="shared" si="21"/>
        <v>#DIV/0!</v>
      </c>
      <c r="G72" s="46" t="e">
        <f t="shared" si="22"/>
        <v>#DIV/0!</v>
      </c>
    </row>
    <row r="73" spans="1:10" s="15" customFormat="1" ht="15" hidden="1" customHeight="1">
      <c r="A73" s="42">
        <v>3111</v>
      </c>
      <c r="B73" s="41" t="s">
        <v>239</v>
      </c>
      <c r="C73" s="94">
        <v>0</v>
      </c>
      <c r="D73" s="94">
        <v>0</v>
      </c>
      <c r="E73" s="94">
        <v>0</v>
      </c>
      <c r="F73" s="46" t="e">
        <f t="shared" si="21"/>
        <v>#DIV/0!</v>
      </c>
      <c r="G73" s="46" t="e">
        <f t="shared" si="22"/>
        <v>#DIV/0!</v>
      </c>
      <c r="J73" s="15" t="s">
        <v>104</v>
      </c>
    </row>
    <row r="74" spans="1:10" s="15" customFormat="1" ht="15" hidden="1" customHeight="1">
      <c r="A74" s="68">
        <v>312</v>
      </c>
      <c r="B74" s="28" t="s">
        <v>163</v>
      </c>
      <c r="C74" s="99">
        <f t="shared" ref="C74:D74" si="24">C75</f>
        <v>0</v>
      </c>
      <c r="D74" s="99">
        <f t="shared" si="24"/>
        <v>0</v>
      </c>
      <c r="E74" s="99">
        <f>E75</f>
        <v>0</v>
      </c>
      <c r="F74" s="46" t="e">
        <f t="shared" si="21"/>
        <v>#DIV/0!</v>
      </c>
      <c r="G74" s="46" t="e">
        <f t="shared" si="22"/>
        <v>#DIV/0!</v>
      </c>
    </row>
    <row r="75" spans="1:10" s="15" customFormat="1" ht="15" hidden="1" customHeight="1">
      <c r="A75" s="42">
        <v>3121</v>
      </c>
      <c r="B75" s="41" t="s">
        <v>163</v>
      </c>
      <c r="C75" s="94">
        <v>0</v>
      </c>
      <c r="D75" s="94">
        <v>0</v>
      </c>
      <c r="E75" s="94">
        <v>0</v>
      </c>
      <c r="F75" s="46" t="e">
        <f t="shared" si="21"/>
        <v>#DIV/0!</v>
      </c>
      <c r="G75" s="46" t="e">
        <f t="shared" si="22"/>
        <v>#DIV/0!</v>
      </c>
    </row>
    <row r="76" spans="1:10" s="15" customFormat="1" ht="15" hidden="1" customHeight="1">
      <c r="A76" s="68">
        <v>313</v>
      </c>
      <c r="B76" s="35" t="s">
        <v>164</v>
      </c>
      <c r="C76" s="99">
        <f t="shared" ref="C76:D76" si="25">C77</f>
        <v>0</v>
      </c>
      <c r="D76" s="99">
        <f t="shared" si="25"/>
        <v>0</v>
      </c>
      <c r="E76" s="99">
        <f>E77</f>
        <v>0</v>
      </c>
      <c r="F76" s="46" t="e">
        <f t="shared" si="21"/>
        <v>#DIV/0!</v>
      </c>
      <c r="G76" s="46" t="e">
        <f t="shared" si="22"/>
        <v>#DIV/0!</v>
      </c>
    </row>
    <row r="77" spans="1:10" s="15" customFormat="1" ht="15" hidden="1" customHeight="1">
      <c r="A77" s="42">
        <v>3132</v>
      </c>
      <c r="B77" s="41" t="s">
        <v>165</v>
      </c>
      <c r="C77" s="94">
        <v>0</v>
      </c>
      <c r="D77" s="94">
        <v>0</v>
      </c>
      <c r="E77" s="94">
        <v>0</v>
      </c>
      <c r="F77" s="46" t="e">
        <f t="shared" si="21"/>
        <v>#DIV/0!</v>
      </c>
      <c r="G77" s="46" t="e">
        <f t="shared" si="22"/>
        <v>#DIV/0!</v>
      </c>
      <c r="J77" s="15" t="s">
        <v>104</v>
      </c>
    </row>
    <row r="78" spans="1:10" s="15" customFormat="1" ht="15" customHeight="1">
      <c r="A78" s="68">
        <v>32</v>
      </c>
      <c r="B78" s="28" t="s">
        <v>166</v>
      </c>
      <c r="C78" s="99">
        <f t="shared" ref="C78:D78" si="26">C79+C83+C85+C92</f>
        <v>29885</v>
      </c>
      <c r="D78" s="99">
        <f t="shared" si="26"/>
        <v>10073</v>
      </c>
      <c r="E78" s="99">
        <f>E79+E83+E85+E92</f>
        <v>650</v>
      </c>
      <c r="F78" s="46">
        <f t="shared" si="21"/>
        <v>6.4528938747145839</v>
      </c>
      <c r="G78" s="46">
        <f t="shared" si="22"/>
        <v>2.1750041827003512</v>
      </c>
    </row>
    <row r="79" spans="1:10" s="15" customFormat="1" ht="15" customHeight="1">
      <c r="A79" s="68">
        <v>321</v>
      </c>
      <c r="B79" s="28" t="s">
        <v>167</v>
      </c>
      <c r="C79" s="99">
        <f>SUM(C80:C82)</f>
        <v>0</v>
      </c>
      <c r="D79" s="99">
        <f t="shared" ref="D79:E79" si="27">SUM(D80:D82)</f>
        <v>10073</v>
      </c>
      <c r="E79" s="99">
        <f t="shared" si="27"/>
        <v>650</v>
      </c>
      <c r="F79" s="46">
        <f t="shared" si="21"/>
        <v>6.4528938747145839</v>
      </c>
      <c r="G79" s="46"/>
    </row>
    <row r="80" spans="1:10" s="15" customFormat="1" ht="15" customHeight="1">
      <c r="A80" s="42">
        <v>3211</v>
      </c>
      <c r="B80" s="41" t="s">
        <v>168</v>
      </c>
      <c r="C80" s="94">
        <v>0</v>
      </c>
      <c r="D80" s="94">
        <v>10073</v>
      </c>
      <c r="E80" s="94">
        <v>650</v>
      </c>
      <c r="F80" s="46">
        <f t="shared" si="21"/>
        <v>6.4528938747145839</v>
      </c>
      <c r="G80" s="46"/>
      <c r="J80" s="15" t="s">
        <v>104</v>
      </c>
    </row>
    <row r="81" spans="1:7" s="15" customFormat="1" ht="15" hidden="1" customHeight="1">
      <c r="A81" s="42">
        <v>3212</v>
      </c>
      <c r="B81" s="41" t="s">
        <v>169</v>
      </c>
      <c r="C81" s="94">
        <v>0</v>
      </c>
      <c r="D81" s="94">
        <v>0</v>
      </c>
      <c r="E81" s="94">
        <v>0</v>
      </c>
      <c r="F81" s="46" t="e">
        <f t="shared" si="21"/>
        <v>#DIV/0!</v>
      </c>
      <c r="G81" s="46"/>
    </row>
    <row r="82" spans="1:7" s="15" customFormat="1" ht="15" hidden="1" customHeight="1">
      <c r="A82" s="42">
        <v>3213</v>
      </c>
      <c r="B82" s="41" t="s">
        <v>170</v>
      </c>
      <c r="C82" s="94">
        <v>0</v>
      </c>
      <c r="D82" s="94">
        <v>0</v>
      </c>
      <c r="E82" s="94">
        <v>0</v>
      </c>
      <c r="F82" s="46" t="e">
        <f t="shared" si="21"/>
        <v>#DIV/0!</v>
      </c>
      <c r="G82" s="46"/>
    </row>
    <row r="83" spans="1:7" s="15" customFormat="1" ht="15" hidden="1" customHeight="1">
      <c r="A83" s="68">
        <v>322</v>
      </c>
      <c r="B83" s="28" t="s">
        <v>172</v>
      </c>
      <c r="C83" s="99">
        <f t="shared" ref="C83:D83" si="28">C84</f>
        <v>0</v>
      </c>
      <c r="D83" s="99">
        <f t="shared" si="28"/>
        <v>0</v>
      </c>
      <c r="E83" s="99">
        <f>E84</f>
        <v>0</v>
      </c>
      <c r="F83" s="46" t="e">
        <f t="shared" si="21"/>
        <v>#DIV/0!</v>
      </c>
      <c r="G83" s="46"/>
    </row>
    <row r="84" spans="1:7" s="15" customFormat="1" ht="15" hidden="1" customHeight="1">
      <c r="A84" s="42">
        <v>3224</v>
      </c>
      <c r="B84" s="41" t="s">
        <v>240</v>
      </c>
      <c r="C84" s="94">
        <v>0</v>
      </c>
      <c r="D84" s="94">
        <v>0</v>
      </c>
      <c r="E84" s="94">
        <v>0</v>
      </c>
      <c r="F84" s="46" t="e">
        <f t="shared" si="21"/>
        <v>#DIV/0!</v>
      </c>
      <c r="G84" s="46"/>
    </row>
    <row r="85" spans="1:7" s="15" customFormat="1" ht="15" customHeight="1">
      <c r="A85" s="68">
        <v>323</v>
      </c>
      <c r="B85" s="35" t="s">
        <v>178</v>
      </c>
      <c r="C85" s="99">
        <f t="shared" ref="C85:D85" si="29">C86+C87+C88+C89+C90+C91</f>
        <v>28467</v>
      </c>
      <c r="D85" s="99">
        <f t="shared" si="29"/>
        <v>0</v>
      </c>
      <c r="E85" s="99">
        <f>E86+E87+E88+E89+E90+E91</f>
        <v>0</v>
      </c>
      <c r="F85" s="46"/>
      <c r="G85" s="46"/>
    </row>
    <row r="86" spans="1:7" s="15" customFormat="1" ht="15" customHeight="1">
      <c r="A86" s="33">
        <v>3231</v>
      </c>
      <c r="B86" s="34" t="s">
        <v>179</v>
      </c>
      <c r="C86" s="94">
        <v>902</v>
      </c>
      <c r="D86" s="94">
        <v>0</v>
      </c>
      <c r="E86" s="93">
        <v>0</v>
      </c>
      <c r="F86" s="46"/>
      <c r="G86" s="46"/>
    </row>
    <row r="87" spans="1:7" s="15" customFormat="1" ht="15" hidden="1" customHeight="1">
      <c r="A87" s="42">
        <v>3233</v>
      </c>
      <c r="B87" s="41" t="s">
        <v>181</v>
      </c>
      <c r="C87" s="94">
        <v>0</v>
      </c>
      <c r="D87" s="94"/>
      <c r="E87" s="94"/>
      <c r="F87" s="46"/>
      <c r="G87" s="46"/>
    </row>
    <row r="88" spans="1:7" s="15" customFormat="1" ht="15" customHeight="1">
      <c r="A88" s="42">
        <v>3235</v>
      </c>
      <c r="B88" s="41" t="s">
        <v>183</v>
      </c>
      <c r="C88" s="94">
        <v>479</v>
      </c>
      <c r="D88" s="94">
        <v>0</v>
      </c>
      <c r="E88" s="94">
        <v>0</v>
      </c>
      <c r="F88" s="46"/>
      <c r="G88" s="46"/>
    </row>
    <row r="89" spans="1:7" s="15" customFormat="1" ht="15" customHeight="1">
      <c r="A89" s="42">
        <v>3237</v>
      </c>
      <c r="B89" s="41" t="s">
        <v>185</v>
      </c>
      <c r="C89" s="94">
        <v>13926</v>
      </c>
      <c r="D89" s="94">
        <v>0</v>
      </c>
      <c r="E89" s="94">
        <v>0</v>
      </c>
      <c r="F89" s="46"/>
      <c r="G89" s="46"/>
    </row>
    <row r="90" spans="1:7" s="15" customFormat="1" ht="15" customHeight="1">
      <c r="A90" s="42">
        <v>3238</v>
      </c>
      <c r="B90" s="41" t="s">
        <v>186</v>
      </c>
      <c r="C90" s="94">
        <v>10074</v>
      </c>
      <c r="D90" s="94">
        <v>0</v>
      </c>
      <c r="E90" s="94">
        <v>0</v>
      </c>
      <c r="F90" s="46"/>
      <c r="G90" s="46"/>
    </row>
    <row r="91" spans="1:7" s="15" customFormat="1" ht="15" customHeight="1">
      <c r="A91" s="42">
        <v>3239</v>
      </c>
      <c r="B91" s="41" t="s">
        <v>187</v>
      </c>
      <c r="C91" s="94">
        <v>3086</v>
      </c>
      <c r="D91" s="94">
        <v>0</v>
      </c>
      <c r="E91" s="94">
        <v>0</v>
      </c>
      <c r="F91" s="46"/>
      <c r="G91" s="46"/>
    </row>
    <row r="92" spans="1:7" s="15" customFormat="1" ht="15" customHeight="1">
      <c r="A92" s="68">
        <v>329</v>
      </c>
      <c r="B92" s="28" t="s">
        <v>189</v>
      </c>
      <c r="C92" s="99">
        <f t="shared" ref="C92:D92" si="30">C93+C94</f>
        <v>1418</v>
      </c>
      <c r="D92" s="99">
        <f t="shared" si="30"/>
        <v>0</v>
      </c>
      <c r="E92" s="99">
        <f>E93+E94</f>
        <v>0</v>
      </c>
      <c r="F92" s="46"/>
      <c r="G92" s="46"/>
    </row>
    <row r="93" spans="1:7" s="15" customFormat="1" ht="15" customHeight="1">
      <c r="A93" s="42">
        <v>3293</v>
      </c>
      <c r="B93" s="41" t="s">
        <v>191</v>
      </c>
      <c r="C93" s="94">
        <v>1418</v>
      </c>
      <c r="D93" s="94">
        <v>0</v>
      </c>
      <c r="E93" s="94">
        <v>0</v>
      </c>
      <c r="F93" s="46"/>
      <c r="G93" s="46"/>
    </row>
    <row r="94" spans="1:7" s="15" customFormat="1" ht="15" hidden="1" customHeight="1">
      <c r="A94" s="42">
        <v>3299</v>
      </c>
      <c r="B94" s="41" t="s">
        <v>189</v>
      </c>
      <c r="C94" s="94">
        <v>0</v>
      </c>
      <c r="D94" s="94">
        <v>0</v>
      </c>
      <c r="E94" s="94">
        <v>0</v>
      </c>
      <c r="F94" s="46" t="e">
        <f t="shared" ref="F94:F133" si="31">E94/D94</f>
        <v>#DIV/0!</v>
      </c>
      <c r="G94" s="46" t="e">
        <f t="shared" ref="G94:G132" si="32">E94/C94</f>
        <v>#DIV/0!</v>
      </c>
    </row>
    <row r="95" spans="1:7" s="15" customFormat="1" ht="15" hidden="1" customHeight="1">
      <c r="A95" s="68">
        <v>34</v>
      </c>
      <c r="B95" s="28" t="s">
        <v>195</v>
      </c>
      <c r="C95" s="99">
        <f t="shared" ref="C95:D95" si="33">C96</f>
        <v>8</v>
      </c>
      <c r="D95" s="99">
        <f t="shared" si="33"/>
        <v>0</v>
      </c>
      <c r="E95" s="99">
        <f>E96</f>
        <v>0</v>
      </c>
      <c r="F95" s="46" t="e">
        <f t="shared" si="31"/>
        <v>#DIV/0!</v>
      </c>
      <c r="G95" s="46">
        <f t="shared" si="32"/>
        <v>0</v>
      </c>
    </row>
    <row r="96" spans="1:7" s="15" customFormat="1" ht="15" hidden="1" customHeight="1">
      <c r="A96" s="29">
        <v>343</v>
      </c>
      <c r="B96" s="28" t="s">
        <v>196</v>
      </c>
      <c r="C96" s="99">
        <f>C97+C98</f>
        <v>8</v>
      </c>
      <c r="D96" s="99">
        <f>D97+D98</f>
        <v>0</v>
      </c>
      <c r="E96" s="99">
        <f>E97+E98+E99</f>
        <v>0</v>
      </c>
      <c r="F96" s="46" t="e">
        <f t="shared" si="31"/>
        <v>#DIV/0!</v>
      </c>
      <c r="G96" s="46">
        <f t="shared" si="32"/>
        <v>0</v>
      </c>
    </row>
    <row r="97" spans="1:7" s="74" customFormat="1" ht="15" hidden="1" customHeight="1">
      <c r="A97" s="33">
        <v>3431</v>
      </c>
      <c r="B97" s="34" t="s">
        <v>197</v>
      </c>
      <c r="C97" s="94">
        <v>0</v>
      </c>
      <c r="D97" s="94"/>
      <c r="E97" s="94"/>
      <c r="F97" s="46" t="e">
        <f t="shared" si="31"/>
        <v>#DIV/0!</v>
      </c>
      <c r="G97" s="46" t="e">
        <f t="shared" si="32"/>
        <v>#DIV/0!</v>
      </c>
    </row>
    <row r="98" spans="1:7" s="74" customFormat="1" ht="15" hidden="1" customHeight="1">
      <c r="A98" s="33">
        <v>3432</v>
      </c>
      <c r="B98" s="59" t="s">
        <v>198</v>
      </c>
      <c r="C98" s="94">
        <v>8</v>
      </c>
      <c r="D98" s="94"/>
      <c r="E98" s="94"/>
      <c r="F98" s="46" t="e">
        <f t="shared" si="31"/>
        <v>#DIV/0!</v>
      </c>
      <c r="G98" s="46">
        <f t="shared" si="32"/>
        <v>0</v>
      </c>
    </row>
    <row r="99" spans="1:7" s="15" customFormat="1" ht="15" hidden="1" customHeight="1">
      <c r="A99" s="33">
        <v>3433</v>
      </c>
      <c r="B99" s="34" t="s">
        <v>199</v>
      </c>
      <c r="C99" s="94">
        <v>0</v>
      </c>
      <c r="D99" s="94"/>
      <c r="E99" s="94"/>
      <c r="F99" s="46" t="e">
        <f t="shared" si="31"/>
        <v>#DIV/0!</v>
      </c>
      <c r="G99" s="46" t="e">
        <f t="shared" si="32"/>
        <v>#DIV/0!</v>
      </c>
    </row>
    <row r="100" spans="1:7" s="74" customFormat="1" ht="15" hidden="1" customHeight="1">
      <c r="A100" s="68">
        <v>36</v>
      </c>
      <c r="B100" s="69" t="s">
        <v>241</v>
      </c>
      <c r="C100" s="99">
        <f>C101</f>
        <v>0</v>
      </c>
      <c r="D100" s="99">
        <f t="shared" ref="D100:E101" si="34">D101</f>
        <v>0</v>
      </c>
      <c r="E100" s="99">
        <f t="shared" si="34"/>
        <v>0</v>
      </c>
      <c r="F100" s="46" t="e">
        <f t="shared" si="31"/>
        <v>#DIV/0!</v>
      </c>
      <c r="G100" s="46" t="e">
        <f t="shared" si="32"/>
        <v>#DIV/0!</v>
      </c>
    </row>
    <row r="101" spans="1:7" s="74" customFormat="1" ht="15" hidden="1" customHeight="1">
      <c r="A101" s="68">
        <v>369</v>
      </c>
      <c r="B101" s="69" t="s">
        <v>203</v>
      </c>
      <c r="C101" s="99">
        <f>C102</f>
        <v>0</v>
      </c>
      <c r="D101" s="99">
        <f t="shared" si="34"/>
        <v>0</v>
      </c>
      <c r="E101" s="99">
        <f t="shared" si="34"/>
        <v>0</v>
      </c>
      <c r="F101" s="46" t="e">
        <f t="shared" si="31"/>
        <v>#DIV/0!</v>
      </c>
      <c r="G101" s="46" t="e">
        <f t="shared" si="32"/>
        <v>#DIV/0!</v>
      </c>
    </row>
    <row r="102" spans="1:7" s="15" customFormat="1" ht="15" hidden="1" customHeight="1">
      <c r="A102" s="42">
        <v>3691</v>
      </c>
      <c r="B102" s="41" t="s">
        <v>203</v>
      </c>
      <c r="C102" s="94">
        <v>0</v>
      </c>
      <c r="D102" s="94">
        <v>0</v>
      </c>
      <c r="E102" s="94">
        <v>0</v>
      </c>
      <c r="F102" s="46" t="e">
        <f t="shared" si="31"/>
        <v>#DIV/0!</v>
      </c>
      <c r="G102" s="46" t="e">
        <f t="shared" si="32"/>
        <v>#DIV/0!</v>
      </c>
    </row>
    <row r="103" spans="1:7" s="74" customFormat="1" ht="15" hidden="1" customHeight="1">
      <c r="A103" s="68">
        <v>38</v>
      </c>
      <c r="B103" s="69" t="s">
        <v>207</v>
      </c>
      <c r="C103" s="99">
        <f t="shared" ref="C103:D103" si="35">C104</f>
        <v>0</v>
      </c>
      <c r="D103" s="99">
        <f t="shared" si="35"/>
        <v>0</v>
      </c>
      <c r="E103" s="99">
        <f>E104</f>
        <v>0</v>
      </c>
      <c r="F103" s="46" t="e">
        <f t="shared" si="31"/>
        <v>#DIV/0!</v>
      </c>
      <c r="G103" s="46" t="e">
        <f t="shared" si="32"/>
        <v>#DIV/0!</v>
      </c>
    </row>
    <row r="104" spans="1:7" s="74" customFormat="1" ht="15" hidden="1" customHeight="1">
      <c r="A104" s="68">
        <v>381</v>
      </c>
      <c r="B104" s="69" t="s">
        <v>124</v>
      </c>
      <c r="C104" s="99">
        <f>C105+C106</f>
        <v>0</v>
      </c>
      <c r="D104" s="99">
        <f t="shared" ref="D104" si="36">D106</f>
        <v>0</v>
      </c>
      <c r="E104" s="99">
        <f>E106</f>
        <v>0</v>
      </c>
      <c r="F104" s="46" t="e">
        <f t="shared" si="31"/>
        <v>#DIV/0!</v>
      </c>
      <c r="G104" s="46" t="e">
        <f t="shared" si="32"/>
        <v>#DIV/0!</v>
      </c>
    </row>
    <row r="105" spans="1:7" s="74" customFormat="1" ht="15" hidden="1" customHeight="1">
      <c r="A105" s="42">
        <v>3811</v>
      </c>
      <c r="B105" s="89" t="s">
        <v>208</v>
      </c>
      <c r="C105" s="94">
        <v>0</v>
      </c>
      <c r="D105" s="94">
        <v>0</v>
      </c>
      <c r="E105" s="94">
        <v>0</v>
      </c>
      <c r="F105" s="46" t="e">
        <f t="shared" si="31"/>
        <v>#DIV/0!</v>
      </c>
      <c r="G105" s="46" t="e">
        <f t="shared" si="32"/>
        <v>#DIV/0!</v>
      </c>
    </row>
    <row r="106" spans="1:7" s="15" customFormat="1" ht="15" hidden="1" customHeight="1">
      <c r="A106" s="42">
        <v>3813</v>
      </c>
      <c r="B106" s="41" t="s">
        <v>242</v>
      </c>
      <c r="C106" s="94">
        <v>0</v>
      </c>
      <c r="D106" s="94">
        <v>0</v>
      </c>
      <c r="E106" s="94">
        <v>0</v>
      </c>
      <c r="F106" s="46" t="e">
        <f t="shared" si="31"/>
        <v>#DIV/0!</v>
      </c>
      <c r="G106" s="46" t="e">
        <f t="shared" si="32"/>
        <v>#DIV/0!</v>
      </c>
    </row>
    <row r="107" spans="1:7" s="15" customFormat="1" ht="15" hidden="1" customHeight="1">
      <c r="A107" s="68">
        <v>4</v>
      </c>
      <c r="B107" s="28" t="s">
        <v>211</v>
      </c>
      <c r="C107" s="99">
        <f>C108</f>
        <v>0</v>
      </c>
      <c r="D107" s="99">
        <f t="shared" ref="D107:E107" si="37">D108</f>
        <v>0</v>
      </c>
      <c r="E107" s="99">
        <f t="shared" si="37"/>
        <v>0</v>
      </c>
      <c r="F107" s="46" t="e">
        <f t="shared" si="31"/>
        <v>#DIV/0!</v>
      </c>
      <c r="G107" s="46" t="e">
        <f t="shared" si="32"/>
        <v>#DIV/0!</v>
      </c>
    </row>
    <row r="108" spans="1:7" s="15" customFormat="1" ht="15" hidden="1" customHeight="1">
      <c r="A108" s="68">
        <v>42</v>
      </c>
      <c r="B108" s="28" t="s">
        <v>216</v>
      </c>
      <c r="C108" s="99">
        <f>C109+C112</f>
        <v>0</v>
      </c>
      <c r="D108" s="99">
        <f t="shared" ref="D108:E108" si="38">D109+D112</f>
        <v>0</v>
      </c>
      <c r="E108" s="99">
        <f t="shared" si="38"/>
        <v>0</v>
      </c>
      <c r="F108" s="46" t="e">
        <f t="shared" si="31"/>
        <v>#DIV/0!</v>
      </c>
      <c r="G108" s="46" t="e">
        <f t="shared" si="32"/>
        <v>#DIV/0!</v>
      </c>
    </row>
    <row r="109" spans="1:7" s="15" customFormat="1" ht="15" hidden="1" customHeight="1">
      <c r="A109" s="68">
        <v>422</v>
      </c>
      <c r="B109" s="28" t="s">
        <v>217</v>
      </c>
      <c r="C109" s="99">
        <f>C110+C111</f>
        <v>0</v>
      </c>
      <c r="D109" s="99">
        <f t="shared" ref="D109:E109" si="39">D110+D111</f>
        <v>0</v>
      </c>
      <c r="E109" s="99">
        <f t="shared" si="39"/>
        <v>0</v>
      </c>
      <c r="F109" s="46" t="e">
        <f t="shared" si="31"/>
        <v>#DIV/0!</v>
      </c>
      <c r="G109" s="46" t="e">
        <f t="shared" si="32"/>
        <v>#DIV/0!</v>
      </c>
    </row>
    <row r="110" spans="1:7" s="15" customFormat="1" ht="15" hidden="1" customHeight="1">
      <c r="A110" s="42">
        <v>4221</v>
      </c>
      <c r="B110" s="41" t="s">
        <v>218</v>
      </c>
      <c r="C110" s="94">
        <v>0</v>
      </c>
      <c r="D110" s="94">
        <v>0</v>
      </c>
      <c r="E110" s="94">
        <v>0</v>
      </c>
      <c r="F110" s="46" t="e">
        <f t="shared" si="31"/>
        <v>#DIV/0!</v>
      </c>
      <c r="G110" s="46" t="e">
        <f t="shared" si="32"/>
        <v>#DIV/0!</v>
      </c>
    </row>
    <row r="111" spans="1:7" s="15" customFormat="1" ht="15" hidden="1" customHeight="1">
      <c r="A111" s="42">
        <v>4224</v>
      </c>
      <c r="B111" s="41" t="s">
        <v>221</v>
      </c>
      <c r="C111" s="94">
        <v>0</v>
      </c>
      <c r="D111" s="94">
        <v>0</v>
      </c>
      <c r="E111" s="94">
        <v>0</v>
      </c>
      <c r="F111" s="46" t="e">
        <f t="shared" si="31"/>
        <v>#DIV/0!</v>
      </c>
      <c r="G111" s="46" t="e">
        <f t="shared" si="32"/>
        <v>#DIV/0!</v>
      </c>
    </row>
    <row r="112" spans="1:7" s="74" customFormat="1" ht="15" hidden="1" customHeight="1">
      <c r="A112" s="68">
        <v>426</v>
      </c>
      <c r="B112" s="69" t="s">
        <v>229</v>
      </c>
      <c r="C112" s="99">
        <f>C113</f>
        <v>0</v>
      </c>
      <c r="D112" s="99">
        <f t="shared" ref="D112:E112" si="40">D113</f>
        <v>0</v>
      </c>
      <c r="E112" s="99">
        <f t="shared" si="40"/>
        <v>0</v>
      </c>
      <c r="F112" s="46" t="e">
        <f t="shared" si="31"/>
        <v>#DIV/0!</v>
      </c>
      <c r="G112" s="46" t="e">
        <f t="shared" si="32"/>
        <v>#DIV/0!</v>
      </c>
    </row>
    <row r="113" spans="1:7" s="15" customFormat="1" ht="15" hidden="1" customHeight="1">
      <c r="A113" s="42">
        <v>4262</v>
      </c>
      <c r="B113" s="41" t="s">
        <v>229</v>
      </c>
      <c r="C113" s="94">
        <v>0</v>
      </c>
      <c r="D113" s="94">
        <v>0</v>
      </c>
      <c r="E113" s="94">
        <v>0</v>
      </c>
      <c r="F113" s="46" t="e">
        <f t="shared" si="31"/>
        <v>#DIV/0!</v>
      </c>
      <c r="G113" s="46" t="e">
        <f t="shared" si="32"/>
        <v>#DIV/0!</v>
      </c>
    </row>
    <row r="114" spans="1:7">
      <c r="A114" s="38"/>
      <c r="B114" s="38" t="s">
        <v>145</v>
      </c>
      <c r="C114" s="92">
        <f>C115+C166</f>
        <v>428819</v>
      </c>
      <c r="D114" s="92">
        <f>D115+D166</f>
        <v>427672</v>
      </c>
      <c r="E114" s="92">
        <f>E115+E166</f>
        <v>139863.97</v>
      </c>
      <c r="F114" s="125">
        <f>E114/D114*100</f>
        <v>32.703560205016927</v>
      </c>
      <c r="G114" s="125">
        <f>E114/C114*100</f>
        <v>32.61608510816918</v>
      </c>
    </row>
    <row r="115" spans="1:7">
      <c r="A115" s="29">
        <v>3</v>
      </c>
      <c r="B115" s="28" t="s">
        <v>158</v>
      </c>
      <c r="C115" s="99">
        <f>C116+C124+C154+C159+C162</f>
        <v>425150</v>
      </c>
      <c r="D115" s="99">
        <f>D116+D124+D154+D159+D162</f>
        <v>421036</v>
      </c>
      <c r="E115" s="99">
        <f>E116+E124+E154+E159+E162</f>
        <v>138110.37</v>
      </c>
      <c r="F115" s="46">
        <f>E115/D115*100</f>
        <v>32.802508574088677</v>
      </c>
      <c r="G115" s="46">
        <f t="shared" si="32"/>
        <v>0.32485092320357517</v>
      </c>
    </row>
    <row r="116" spans="1:7">
      <c r="A116" s="29">
        <v>31</v>
      </c>
      <c r="B116" s="28" t="s">
        <v>159</v>
      </c>
      <c r="C116" s="99">
        <f>C117+C120+C122</f>
        <v>178663</v>
      </c>
      <c r="D116" s="99">
        <f t="shared" ref="D116:E116" si="41">D117+D120+D122</f>
        <v>130400</v>
      </c>
      <c r="E116" s="99">
        <f t="shared" si="41"/>
        <v>72732.98000000001</v>
      </c>
      <c r="F116" s="46">
        <f t="shared" si="31"/>
        <v>0.55776825153374243</v>
      </c>
      <c r="G116" s="46">
        <f t="shared" si="32"/>
        <v>0.40709592920750243</v>
      </c>
    </row>
    <row r="117" spans="1:7">
      <c r="A117" s="29">
        <v>311</v>
      </c>
      <c r="B117" s="28" t="s">
        <v>161</v>
      </c>
      <c r="C117" s="99">
        <f>C118+C119</f>
        <v>75753</v>
      </c>
      <c r="D117" s="99">
        <f t="shared" ref="D117:E117" si="42">D118+D119</f>
        <v>66361</v>
      </c>
      <c r="E117" s="99">
        <f t="shared" si="42"/>
        <v>34726.18</v>
      </c>
      <c r="F117" s="46">
        <f t="shared" si="31"/>
        <v>0.52329199379153424</v>
      </c>
      <c r="G117" s="46">
        <f t="shared" si="32"/>
        <v>0.45841326416115535</v>
      </c>
    </row>
    <row r="118" spans="1:7">
      <c r="A118" s="33">
        <v>3111</v>
      </c>
      <c r="B118" s="34" t="s">
        <v>161</v>
      </c>
      <c r="C118" s="93">
        <v>75753</v>
      </c>
      <c r="D118" s="93">
        <v>66361</v>
      </c>
      <c r="E118" s="93">
        <v>34726.18</v>
      </c>
      <c r="F118" s="46">
        <f t="shared" si="31"/>
        <v>0.52329199379153424</v>
      </c>
      <c r="G118" s="46">
        <f t="shared" si="32"/>
        <v>0.45841326416115535</v>
      </c>
    </row>
    <row r="119" spans="1:7" hidden="1">
      <c r="A119" s="33">
        <v>3112</v>
      </c>
      <c r="B119" s="34" t="s">
        <v>162</v>
      </c>
      <c r="C119" s="93">
        <v>0</v>
      </c>
      <c r="D119" s="93">
        <v>0</v>
      </c>
      <c r="E119" s="93">
        <v>0</v>
      </c>
      <c r="F119" s="46" t="e">
        <f t="shared" si="31"/>
        <v>#DIV/0!</v>
      </c>
      <c r="G119" s="46" t="e">
        <f t="shared" si="32"/>
        <v>#DIV/0!</v>
      </c>
    </row>
    <row r="120" spans="1:7">
      <c r="A120" s="29">
        <v>312</v>
      </c>
      <c r="B120" s="28" t="s">
        <v>163</v>
      </c>
      <c r="C120" s="99">
        <f>C121</f>
        <v>90411</v>
      </c>
      <c r="D120" s="99">
        <f t="shared" ref="D120:E120" si="43">D121</f>
        <v>53089</v>
      </c>
      <c r="E120" s="99">
        <f t="shared" si="43"/>
        <v>32284.48</v>
      </c>
      <c r="F120" s="46">
        <f t="shared" si="31"/>
        <v>0.60811994951873272</v>
      </c>
      <c r="G120" s="46">
        <f t="shared" si="32"/>
        <v>0.35708575283980931</v>
      </c>
    </row>
    <row r="121" spans="1:7">
      <c r="A121" s="33">
        <v>3121</v>
      </c>
      <c r="B121" s="34" t="s">
        <v>163</v>
      </c>
      <c r="C121" s="93">
        <v>90411</v>
      </c>
      <c r="D121" s="93">
        <v>53089</v>
      </c>
      <c r="E121" s="93">
        <v>32284.48</v>
      </c>
      <c r="F121" s="46">
        <f t="shared" si="31"/>
        <v>0.60811994951873272</v>
      </c>
      <c r="G121" s="46">
        <f t="shared" si="32"/>
        <v>0.35708575283980931</v>
      </c>
    </row>
    <row r="122" spans="1:7">
      <c r="A122" s="29">
        <v>313</v>
      </c>
      <c r="B122" s="35" t="s">
        <v>164</v>
      </c>
      <c r="C122" s="99">
        <f>C123</f>
        <v>12499</v>
      </c>
      <c r="D122" s="99">
        <f t="shared" ref="D122:E122" si="44">D123</f>
        <v>10950</v>
      </c>
      <c r="E122" s="99">
        <f t="shared" si="44"/>
        <v>5722.32</v>
      </c>
      <c r="F122" s="46">
        <f t="shared" si="31"/>
        <v>0.52258630136986295</v>
      </c>
      <c r="G122" s="46">
        <f t="shared" si="32"/>
        <v>0.4578222257780622</v>
      </c>
    </row>
    <row r="123" spans="1:7">
      <c r="A123" s="33">
        <v>3132</v>
      </c>
      <c r="B123" s="34" t="s">
        <v>165</v>
      </c>
      <c r="C123" s="93">
        <v>12499</v>
      </c>
      <c r="D123" s="93">
        <v>10950</v>
      </c>
      <c r="E123" s="93">
        <v>5722.32</v>
      </c>
      <c r="F123" s="46">
        <f t="shared" si="31"/>
        <v>0.52258630136986295</v>
      </c>
      <c r="G123" s="46">
        <f t="shared" si="32"/>
        <v>0.4578222257780622</v>
      </c>
    </row>
    <row r="124" spans="1:7">
      <c r="A124" s="29">
        <v>32</v>
      </c>
      <c r="B124" s="28" t="s">
        <v>166</v>
      </c>
      <c r="C124" s="99">
        <f>C125+C130+C136+C146+C148</f>
        <v>229553</v>
      </c>
      <c r="D124" s="99">
        <f>D125+D130+D136+D146+D148</f>
        <v>270715</v>
      </c>
      <c r="E124" s="99">
        <f>E125+E130+E136+E146+E148</f>
        <v>61068.659999999996</v>
      </c>
      <c r="F124" s="46">
        <f t="shared" si="31"/>
        <v>0.22558284542784846</v>
      </c>
      <c r="G124" s="46">
        <f t="shared" si="32"/>
        <v>0.26603294228348134</v>
      </c>
    </row>
    <row r="125" spans="1:7">
      <c r="A125" s="29">
        <v>321</v>
      </c>
      <c r="B125" s="28" t="s">
        <v>167</v>
      </c>
      <c r="C125" s="99">
        <f>SUM(C126:C129)</f>
        <v>11779</v>
      </c>
      <c r="D125" s="99">
        <f t="shared" ref="D125:E125" si="45">SUM(D126:D129)</f>
        <v>28936</v>
      </c>
      <c r="E125" s="99">
        <f t="shared" si="45"/>
        <v>8215.98</v>
      </c>
      <c r="F125" s="46">
        <f t="shared" si="31"/>
        <v>0.28393627315454795</v>
      </c>
      <c r="G125" s="46">
        <f t="shared" si="32"/>
        <v>0.6975108243484166</v>
      </c>
    </row>
    <row r="126" spans="1:7">
      <c r="A126" s="33">
        <v>3211</v>
      </c>
      <c r="B126" s="34" t="s">
        <v>168</v>
      </c>
      <c r="C126" s="93">
        <v>11469</v>
      </c>
      <c r="D126" s="93">
        <v>12609</v>
      </c>
      <c r="E126" s="93">
        <v>7738.48</v>
      </c>
      <c r="F126" s="46">
        <f t="shared" si="31"/>
        <v>0.61372670314854461</v>
      </c>
      <c r="G126" s="46">
        <f t="shared" si="32"/>
        <v>0.67473014212224258</v>
      </c>
    </row>
    <row r="127" spans="1:7" ht="15" customHeight="1">
      <c r="A127" s="33">
        <v>3212</v>
      </c>
      <c r="B127" s="59" t="s">
        <v>169</v>
      </c>
      <c r="C127" s="93">
        <v>0</v>
      </c>
      <c r="D127" s="93">
        <v>1327</v>
      </c>
      <c r="E127" s="93">
        <v>0</v>
      </c>
      <c r="F127" s="46">
        <f t="shared" si="31"/>
        <v>0</v>
      </c>
      <c r="G127" s="46" t="e">
        <f t="shared" si="32"/>
        <v>#DIV/0!</v>
      </c>
    </row>
    <row r="128" spans="1:7" ht="15" customHeight="1">
      <c r="A128" s="42">
        <v>3213</v>
      </c>
      <c r="B128" s="41" t="s">
        <v>170</v>
      </c>
      <c r="C128" s="93">
        <v>164</v>
      </c>
      <c r="D128" s="93">
        <v>15000</v>
      </c>
      <c r="E128" s="93">
        <v>477.5</v>
      </c>
      <c r="F128" s="46">
        <f t="shared" si="31"/>
        <v>3.1833333333333332E-2</v>
      </c>
      <c r="G128" s="46">
        <f t="shared" si="32"/>
        <v>2.9115853658536586</v>
      </c>
    </row>
    <row r="129" spans="1:7" ht="15" customHeight="1">
      <c r="A129" s="33">
        <v>3214</v>
      </c>
      <c r="B129" s="59" t="s">
        <v>171</v>
      </c>
      <c r="C129" s="93">
        <v>146</v>
      </c>
      <c r="D129" s="93">
        <v>0</v>
      </c>
      <c r="E129" s="93">
        <v>0</v>
      </c>
      <c r="F129" s="46" t="e">
        <f t="shared" si="31"/>
        <v>#DIV/0!</v>
      </c>
      <c r="G129" s="46">
        <f t="shared" si="32"/>
        <v>0</v>
      </c>
    </row>
    <row r="130" spans="1:7">
      <c r="A130" s="29">
        <v>322</v>
      </c>
      <c r="B130" s="28" t="s">
        <v>172</v>
      </c>
      <c r="C130" s="99">
        <f>SUM(C131:C135)</f>
        <v>11157</v>
      </c>
      <c r="D130" s="99">
        <f>SUM(D131:D135)</f>
        <v>12898</v>
      </c>
      <c r="E130" s="99">
        <f>SUM(E131:E135)</f>
        <v>1070.6500000000001</v>
      </c>
      <c r="F130" s="46">
        <f t="shared" si="31"/>
        <v>8.3008993642425186E-2</v>
      </c>
      <c r="G130" s="46">
        <f t="shared" si="32"/>
        <v>9.5962176212243441E-2</v>
      </c>
    </row>
    <row r="131" spans="1:7">
      <c r="A131" s="33">
        <v>3221</v>
      </c>
      <c r="B131" s="34" t="s">
        <v>173</v>
      </c>
      <c r="C131" s="93">
        <v>9961</v>
      </c>
      <c r="D131" s="93">
        <v>12500</v>
      </c>
      <c r="E131" s="93">
        <v>1070.6500000000001</v>
      </c>
      <c r="F131" s="46">
        <f t="shared" si="31"/>
        <v>8.5652000000000006E-2</v>
      </c>
      <c r="G131" s="46">
        <f t="shared" si="32"/>
        <v>0.10748418833450457</v>
      </c>
    </row>
    <row r="132" spans="1:7" hidden="1">
      <c r="A132" s="33">
        <v>3222</v>
      </c>
      <c r="B132" s="34" t="s">
        <v>174</v>
      </c>
      <c r="C132" s="93">
        <v>0</v>
      </c>
      <c r="D132" s="93">
        <v>0</v>
      </c>
      <c r="E132" s="93">
        <v>0</v>
      </c>
      <c r="F132" s="46" t="e">
        <f t="shared" si="31"/>
        <v>#DIV/0!</v>
      </c>
      <c r="G132" s="46" t="e">
        <f t="shared" si="32"/>
        <v>#DIV/0!</v>
      </c>
    </row>
    <row r="133" spans="1:7" hidden="1">
      <c r="A133" s="33">
        <v>3223</v>
      </c>
      <c r="B133" s="34" t="s">
        <v>175</v>
      </c>
      <c r="C133" s="93">
        <v>0</v>
      </c>
      <c r="D133" s="93">
        <v>0</v>
      </c>
      <c r="E133" s="93">
        <v>0</v>
      </c>
      <c r="F133" s="46" t="e">
        <f t="shared" si="31"/>
        <v>#DIV/0!</v>
      </c>
      <c r="G133" s="46" t="e">
        <f t="shared" ref="G133:G196" si="46">E133/C133</f>
        <v>#DIV/0!</v>
      </c>
    </row>
    <row r="134" spans="1:7" ht="15.75" hidden="1" customHeight="1">
      <c r="A134" s="33">
        <v>3224</v>
      </c>
      <c r="B134" s="59" t="s">
        <v>176</v>
      </c>
      <c r="C134" s="93">
        <v>0</v>
      </c>
      <c r="D134" s="93">
        <v>0</v>
      </c>
      <c r="E134" s="93">
        <v>0</v>
      </c>
      <c r="F134" s="46" t="e">
        <f t="shared" ref="F134:F197" si="47">E134/D134</f>
        <v>#DIV/0!</v>
      </c>
      <c r="G134" s="46" t="e">
        <f t="shared" si="46"/>
        <v>#DIV/0!</v>
      </c>
    </row>
    <row r="135" spans="1:7" ht="15.75" customHeight="1">
      <c r="A135" s="33">
        <v>3225</v>
      </c>
      <c r="B135" s="59" t="s">
        <v>332</v>
      </c>
      <c r="C135" s="93">
        <v>1196</v>
      </c>
      <c r="D135" s="93">
        <v>398</v>
      </c>
      <c r="E135" s="93">
        <v>0</v>
      </c>
      <c r="F135" s="46">
        <f t="shared" si="47"/>
        <v>0</v>
      </c>
      <c r="G135" s="46">
        <f t="shared" si="46"/>
        <v>0</v>
      </c>
    </row>
    <row r="136" spans="1:7">
      <c r="A136" s="29">
        <v>323</v>
      </c>
      <c r="B136" s="35" t="s">
        <v>178</v>
      </c>
      <c r="C136" s="99">
        <f>SUM(C137:C145)</f>
        <v>177224</v>
      </c>
      <c r="D136" s="99">
        <f>SUM(D137:D145)</f>
        <v>201473</v>
      </c>
      <c r="E136" s="99">
        <f>SUM(E137:E145)</f>
        <v>41086.589999999997</v>
      </c>
      <c r="F136" s="46">
        <f t="shared" si="47"/>
        <v>0.20393099819826974</v>
      </c>
      <c r="G136" s="46">
        <f t="shared" si="46"/>
        <v>0.23183423238387577</v>
      </c>
    </row>
    <row r="137" spans="1:7">
      <c r="A137" s="33">
        <v>3231</v>
      </c>
      <c r="B137" s="34" t="s">
        <v>179</v>
      </c>
      <c r="C137" s="93">
        <v>2435</v>
      </c>
      <c r="D137" s="93">
        <v>1991</v>
      </c>
      <c r="E137" s="93">
        <v>656</v>
      </c>
      <c r="F137" s="46">
        <f t="shared" si="47"/>
        <v>0.32948267202410847</v>
      </c>
      <c r="G137" s="46">
        <f t="shared" si="46"/>
        <v>0.26940451745379879</v>
      </c>
    </row>
    <row r="138" spans="1:7">
      <c r="A138" s="33">
        <v>3232</v>
      </c>
      <c r="B138" s="34" t="s">
        <v>180</v>
      </c>
      <c r="C138" s="93">
        <v>1955</v>
      </c>
      <c r="D138" s="93">
        <v>332</v>
      </c>
      <c r="E138" s="93">
        <v>511.07</v>
      </c>
      <c r="F138" s="46">
        <f t="shared" si="47"/>
        <v>1.5393674698795181</v>
      </c>
      <c r="G138" s="46">
        <f t="shared" si="46"/>
        <v>0.26141687979539641</v>
      </c>
    </row>
    <row r="139" spans="1:7">
      <c r="A139" s="33">
        <v>3233</v>
      </c>
      <c r="B139" s="34" t="s">
        <v>181</v>
      </c>
      <c r="C139" s="93">
        <v>3024</v>
      </c>
      <c r="D139" s="93">
        <v>2654</v>
      </c>
      <c r="E139" s="93">
        <v>1467.27</v>
      </c>
      <c r="F139" s="46">
        <f t="shared" si="47"/>
        <v>0.55285229841748307</v>
      </c>
      <c r="G139" s="46">
        <f t="shared" si="46"/>
        <v>0.48520833333333335</v>
      </c>
    </row>
    <row r="140" spans="1:7">
      <c r="A140" s="33">
        <v>3234</v>
      </c>
      <c r="B140" s="34" t="s">
        <v>182</v>
      </c>
      <c r="C140" s="93">
        <v>1169</v>
      </c>
      <c r="D140" s="93">
        <v>10618</v>
      </c>
      <c r="E140" s="93">
        <v>612.42999999999995</v>
      </c>
      <c r="F140" s="46">
        <f t="shared" si="47"/>
        <v>5.7678470521755502E-2</v>
      </c>
      <c r="G140" s="46">
        <f t="shared" si="46"/>
        <v>0.52389221556886223</v>
      </c>
    </row>
    <row r="141" spans="1:7">
      <c r="A141" s="33">
        <v>3235</v>
      </c>
      <c r="B141" s="34" t="s">
        <v>183</v>
      </c>
      <c r="C141" s="93">
        <v>13485</v>
      </c>
      <c r="D141" s="93">
        <v>0</v>
      </c>
      <c r="E141" s="93">
        <v>835.88</v>
      </c>
      <c r="F141" s="46" t="e">
        <f t="shared" si="47"/>
        <v>#DIV/0!</v>
      </c>
      <c r="G141" s="46">
        <f t="shared" si="46"/>
        <v>6.1985910270671116E-2</v>
      </c>
    </row>
    <row r="142" spans="1:7" hidden="1">
      <c r="A142" s="33">
        <v>3236</v>
      </c>
      <c r="B142" s="34" t="s">
        <v>184</v>
      </c>
      <c r="C142" s="93">
        <v>0</v>
      </c>
      <c r="D142" s="93">
        <v>0</v>
      </c>
      <c r="E142" s="93">
        <v>0</v>
      </c>
      <c r="F142" s="46" t="e">
        <f t="shared" si="47"/>
        <v>#DIV/0!</v>
      </c>
      <c r="G142" s="46" t="e">
        <f t="shared" si="46"/>
        <v>#DIV/0!</v>
      </c>
    </row>
    <row r="143" spans="1:7">
      <c r="A143" s="33">
        <v>3237</v>
      </c>
      <c r="B143" s="34" t="s">
        <v>185</v>
      </c>
      <c r="C143" s="93">
        <v>123131</v>
      </c>
      <c r="D143" s="93">
        <v>159267</v>
      </c>
      <c r="E143" s="93">
        <v>34672.1</v>
      </c>
      <c r="F143" s="46">
        <f t="shared" si="47"/>
        <v>0.21769795375062001</v>
      </c>
      <c r="G143" s="46">
        <f t="shared" si="46"/>
        <v>0.28158709017225553</v>
      </c>
    </row>
    <row r="144" spans="1:7">
      <c r="A144" s="33">
        <v>3238</v>
      </c>
      <c r="B144" s="34" t="s">
        <v>186</v>
      </c>
      <c r="C144" s="93">
        <v>70</v>
      </c>
      <c r="D144" s="93">
        <v>66</v>
      </c>
      <c r="E144" s="93">
        <v>0</v>
      </c>
      <c r="F144" s="46">
        <f t="shared" si="47"/>
        <v>0</v>
      </c>
      <c r="G144" s="46">
        <f t="shared" si="46"/>
        <v>0</v>
      </c>
    </row>
    <row r="145" spans="1:7">
      <c r="A145" s="33">
        <v>3239</v>
      </c>
      <c r="B145" s="34" t="s">
        <v>187</v>
      </c>
      <c r="C145" s="93">
        <v>31955</v>
      </c>
      <c r="D145" s="93">
        <v>26545</v>
      </c>
      <c r="E145" s="93">
        <v>2331.84</v>
      </c>
      <c r="F145" s="46">
        <f t="shared" si="47"/>
        <v>8.7844791862874375E-2</v>
      </c>
      <c r="G145" s="46">
        <f t="shared" si="46"/>
        <v>7.297261774370209E-2</v>
      </c>
    </row>
    <row r="146" spans="1:7">
      <c r="A146" s="29">
        <v>324</v>
      </c>
      <c r="B146" s="28" t="s">
        <v>188</v>
      </c>
      <c r="C146" s="99">
        <f>C147</f>
        <v>4807</v>
      </c>
      <c r="D146" s="99">
        <f t="shared" ref="D146:E146" si="48">D147</f>
        <v>5309</v>
      </c>
      <c r="E146" s="99">
        <f t="shared" si="48"/>
        <v>50.4</v>
      </c>
      <c r="F146" s="46">
        <f t="shared" si="47"/>
        <v>9.4933132416650974E-3</v>
      </c>
      <c r="G146" s="46">
        <f t="shared" si="46"/>
        <v>1.0484709798210942E-2</v>
      </c>
    </row>
    <row r="147" spans="1:7">
      <c r="A147" s="33">
        <v>3241</v>
      </c>
      <c r="B147" s="34" t="s">
        <v>188</v>
      </c>
      <c r="C147" s="93">
        <v>4807</v>
      </c>
      <c r="D147" s="93">
        <v>5309</v>
      </c>
      <c r="E147" s="93">
        <v>50.4</v>
      </c>
      <c r="F147" s="46">
        <f t="shared" si="47"/>
        <v>9.4933132416650974E-3</v>
      </c>
      <c r="G147" s="46">
        <f t="shared" si="46"/>
        <v>1.0484709798210942E-2</v>
      </c>
    </row>
    <row r="148" spans="1:7">
      <c r="A148" s="29">
        <v>329</v>
      </c>
      <c r="B148" s="28" t="s">
        <v>189</v>
      </c>
      <c r="C148" s="99">
        <f>C150+C151+C152+C153+C149</f>
        <v>24586</v>
      </c>
      <c r="D148" s="99">
        <f t="shared" ref="D148:E148" si="49">D150+D151+D152+D153+D149</f>
        <v>22099</v>
      </c>
      <c r="E148" s="99">
        <f t="shared" si="49"/>
        <v>10645.039999999999</v>
      </c>
      <c r="F148" s="46">
        <f t="shared" si="47"/>
        <v>0.48169781438074116</v>
      </c>
      <c r="G148" s="46">
        <f t="shared" si="46"/>
        <v>0.43297160985926947</v>
      </c>
    </row>
    <row r="149" spans="1:7" hidden="1">
      <c r="A149" s="34">
        <v>3292</v>
      </c>
      <c r="B149" s="34" t="s">
        <v>190</v>
      </c>
      <c r="C149" s="94">
        <v>0</v>
      </c>
      <c r="D149" s="94">
        <v>0</v>
      </c>
      <c r="E149" s="99">
        <v>0</v>
      </c>
      <c r="F149" s="46" t="e">
        <f t="shared" si="47"/>
        <v>#DIV/0!</v>
      </c>
      <c r="G149" s="46" t="e">
        <f t="shared" si="46"/>
        <v>#DIV/0!</v>
      </c>
    </row>
    <row r="150" spans="1:7">
      <c r="A150" s="33">
        <v>3293</v>
      </c>
      <c r="B150" s="34" t="s">
        <v>191</v>
      </c>
      <c r="C150" s="93">
        <v>22463</v>
      </c>
      <c r="D150" s="93">
        <v>21236</v>
      </c>
      <c r="E150" s="93">
        <v>8213.07</v>
      </c>
      <c r="F150" s="46">
        <f t="shared" si="47"/>
        <v>0.38675221322282916</v>
      </c>
      <c r="G150" s="46">
        <f t="shared" si="46"/>
        <v>0.36562658594132574</v>
      </c>
    </row>
    <row r="151" spans="1:7">
      <c r="A151" s="33">
        <v>3294</v>
      </c>
      <c r="B151" s="34" t="s">
        <v>192</v>
      </c>
      <c r="C151" s="93">
        <v>424</v>
      </c>
      <c r="D151" s="93">
        <v>664</v>
      </c>
      <c r="E151" s="93">
        <v>400.09</v>
      </c>
      <c r="F151" s="46">
        <f t="shared" si="47"/>
        <v>0.60254518072289154</v>
      </c>
      <c r="G151" s="46">
        <f t="shared" si="46"/>
        <v>0.94360849056603768</v>
      </c>
    </row>
    <row r="152" spans="1:7">
      <c r="A152" s="33">
        <v>3295</v>
      </c>
      <c r="B152" s="34" t="s">
        <v>193</v>
      </c>
      <c r="C152" s="93">
        <v>245</v>
      </c>
      <c r="D152" s="93">
        <v>66</v>
      </c>
      <c r="E152" s="93">
        <v>31.88</v>
      </c>
      <c r="F152" s="46">
        <f t="shared" si="47"/>
        <v>0.48303030303030303</v>
      </c>
      <c r="G152" s="46">
        <f t="shared" si="46"/>
        <v>0.13012244897959183</v>
      </c>
    </row>
    <row r="153" spans="1:7">
      <c r="A153" s="33">
        <v>3299</v>
      </c>
      <c r="B153" s="34" t="s">
        <v>189</v>
      </c>
      <c r="C153" s="93">
        <v>1454</v>
      </c>
      <c r="D153" s="93">
        <v>133</v>
      </c>
      <c r="E153" s="93">
        <v>2000</v>
      </c>
      <c r="F153" s="46">
        <f t="shared" si="47"/>
        <v>15.037593984962406</v>
      </c>
      <c r="G153" s="46">
        <f t="shared" si="46"/>
        <v>1.3755158184319121</v>
      </c>
    </row>
    <row r="154" spans="1:7">
      <c r="A154" s="29">
        <v>34</v>
      </c>
      <c r="B154" s="28" t="s">
        <v>195</v>
      </c>
      <c r="C154" s="99">
        <f>C155</f>
        <v>556</v>
      </c>
      <c r="D154" s="99">
        <f t="shared" ref="D154:E154" si="50">D155</f>
        <v>13</v>
      </c>
      <c r="E154" s="99">
        <f t="shared" si="50"/>
        <v>134.64999999999998</v>
      </c>
      <c r="F154" s="46">
        <f t="shared" si="47"/>
        <v>10.357692307692306</v>
      </c>
      <c r="G154" s="46">
        <f t="shared" si="46"/>
        <v>0.2421762589928057</v>
      </c>
    </row>
    <row r="155" spans="1:7">
      <c r="A155" s="29">
        <v>343</v>
      </c>
      <c r="B155" s="28" t="s">
        <v>196</v>
      </c>
      <c r="C155" s="99">
        <f>C156+C157+C158</f>
        <v>556</v>
      </c>
      <c r="D155" s="99">
        <f t="shared" ref="D155:E155" si="51">D156+D157+D158</f>
        <v>13</v>
      </c>
      <c r="E155" s="99">
        <f t="shared" si="51"/>
        <v>134.64999999999998</v>
      </c>
      <c r="F155" s="46">
        <f t="shared" si="47"/>
        <v>10.357692307692306</v>
      </c>
      <c r="G155" s="46">
        <f t="shared" si="46"/>
        <v>0.2421762589928057</v>
      </c>
    </row>
    <row r="156" spans="1:7">
      <c r="A156" s="33">
        <v>3431</v>
      </c>
      <c r="B156" s="34" t="s">
        <v>197</v>
      </c>
      <c r="C156" s="93">
        <v>136</v>
      </c>
      <c r="D156" s="93">
        <v>13</v>
      </c>
      <c r="E156" s="93">
        <v>123.46</v>
      </c>
      <c r="F156" s="46">
        <f t="shared" si="47"/>
        <v>9.4969230769230766</v>
      </c>
      <c r="G156" s="46">
        <f t="shared" si="46"/>
        <v>0.90779411764705875</v>
      </c>
    </row>
    <row r="157" spans="1:7" ht="28.8">
      <c r="A157" s="87">
        <v>3432</v>
      </c>
      <c r="B157" s="59" t="s">
        <v>198</v>
      </c>
      <c r="C157" s="93">
        <v>405</v>
      </c>
      <c r="D157" s="93">
        <v>0</v>
      </c>
      <c r="E157" s="93">
        <v>9.99</v>
      </c>
      <c r="F157" s="46" t="e">
        <f t="shared" si="47"/>
        <v>#DIV/0!</v>
      </c>
      <c r="G157" s="46">
        <f t="shared" si="46"/>
        <v>2.4666666666666667E-2</v>
      </c>
    </row>
    <row r="158" spans="1:7">
      <c r="A158" s="33">
        <v>3433</v>
      </c>
      <c r="B158" s="34" t="s">
        <v>199</v>
      </c>
      <c r="C158" s="93">
        <v>15</v>
      </c>
      <c r="D158" s="93">
        <v>0</v>
      </c>
      <c r="E158" s="93">
        <v>1.2</v>
      </c>
      <c r="F158" s="46" t="e">
        <f t="shared" si="47"/>
        <v>#DIV/0!</v>
      </c>
      <c r="G158" s="46">
        <f t="shared" si="46"/>
        <v>0.08</v>
      </c>
    </row>
    <row r="159" spans="1:7">
      <c r="A159" s="29">
        <v>36</v>
      </c>
      <c r="B159" s="28" t="s">
        <v>201</v>
      </c>
      <c r="C159" s="99">
        <f>C160</f>
        <v>12230</v>
      </c>
      <c r="D159" s="99">
        <f t="shared" ref="D159:E159" si="52">D160</f>
        <v>19908</v>
      </c>
      <c r="E159" s="99">
        <f t="shared" si="52"/>
        <v>4174.08</v>
      </c>
      <c r="F159" s="46">
        <f t="shared" si="47"/>
        <v>0.20966847498493069</v>
      </c>
      <c r="G159" s="46">
        <f t="shared" si="46"/>
        <v>0.34129844644317253</v>
      </c>
    </row>
    <row r="160" spans="1:7">
      <c r="A160" s="29">
        <v>369</v>
      </c>
      <c r="B160" s="28" t="s">
        <v>203</v>
      </c>
      <c r="C160" s="99">
        <f>C161</f>
        <v>12230</v>
      </c>
      <c r="D160" s="99">
        <f t="shared" ref="D160:E160" si="53">D161</f>
        <v>19908</v>
      </c>
      <c r="E160" s="99">
        <f t="shared" si="53"/>
        <v>4174.08</v>
      </c>
      <c r="F160" s="46">
        <f t="shared" si="47"/>
        <v>0.20966847498493069</v>
      </c>
      <c r="G160" s="46">
        <f t="shared" si="46"/>
        <v>0.34129844644317253</v>
      </c>
    </row>
    <row r="161" spans="1:7">
      <c r="A161" s="33">
        <v>3691</v>
      </c>
      <c r="B161" s="34" t="s">
        <v>203</v>
      </c>
      <c r="C161" s="93">
        <v>12230</v>
      </c>
      <c r="D161" s="93">
        <v>19908</v>
      </c>
      <c r="E161" s="93">
        <v>4174.08</v>
      </c>
      <c r="F161" s="46">
        <f t="shared" si="47"/>
        <v>0.20966847498493069</v>
      </c>
      <c r="G161" s="46">
        <f t="shared" si="46"/>
        <v>0.34129844644317253</v>
      </c>
    </row>
    <row r="162" spans="1:7">
      <c r="A162" s="29">
        <v>38</v>
      </c>
      <c r="B162" s="28" t="s">
        <v>207</v>
      </c>
      <c r="C162" s="99">
        <f>C163</f>
        <v>4148</v>
      </c>
      <c r="D162" s="99">
        <f t="shared" ref="D162:E162" si="54">D163</f>
        <v>0</v>
      </c>
      <c r="E162" s="99">
        <f t="shared" si="54"/>
        <v>0</v>
      </c>
      <c r="F162" s="46" t="e">
        <f t="shared" si="47"/>
        <v>#DIV/0!</v>
      </c>
      <c r="G162" s="46">
        <f t="shared" si="46"/>
        <v>0</v>
      </c>
    </row>
    <row r="163" spans="1:7">
      <c r="A163" s="29">
        <v>381</v>
      </c>
      <c r="B163" s="28" t="s">
        <v>124</v>
      </c>
      <c r="C163" s="99">
        <f>C164</f>
        <v>4148</v>
      </c>
      <c r="D163" s="99">
        <f t="shared" ref="D163:E163" si="55">SUM(D164:D165)</f>
        <v>0</v>
      </c>
      <c r="E163" s="99">
        <f t="shared" si="55"/>
        <v>0</v>
      </c>
      <c r="F163" s="46" t="e">
        <f t="shared" si="47"/>
        <v>#DIV/0!</v>
      </c>
      <c r="G163" s="46">
        <f t="shared" si="46"/>
        <v>0</v>
      </c>
    </row>
    <row r="164" spans="1:7">
      <c r="A164" s="33">
        <v>3811</v>
      </c>
      <c r="B164" s="34" t="s">
        <v>208</v>
      </c>
      <c r="C164" s="93">
        <v>4148</v>
      </c>
      <c r="D164" s="93">
        <v>0</v>
      </c>
      <c r="E164" s="93">
        <v>0</v>
      </c>
      <c r="F164" s="46" t="e">
        <f t="shared" si="47"/>
        <v>#DIV/0!</v>
      </c>
      <c r="G164" s="46">
        <f t="shared" si="46"/>
        <v>0</v>
      </c>
    </row>
    <row r="165" spans="1:7" hidden="1">
      <c r="A165" s="33">
        <v>3812</v>
      </c>
      <c r="B165" s="34" t="s">
        <v>209</v>
      </c>
      <c r="C165" s="93">
        <v>0</v>
      </c>
      <c r="D165" s="93">
        <v>0</v>
      </c>
      <c r="E165" s="93"/>
      <c r="F165" s="46" t="e">
        <f t="shared" si="47"/>
        <v>#DIV/0!</v>
      </c>
      <c r="G165" s="46" t="e">
        <f t="shared" si="46"/>
        <v>#DIV/0!</v>
      </c>
    </row>
    <row r="166" spans="1:7">
      <c r="A166" s="29">
        <v>4</v>
      </c>
      <c r="B166" s="28" t="s">
        <v>211</v>
      </c>
      <c r="C166" s="99">
        <f>C167+C169</f>
        <v>3669</v>
      </c>
      <c r="D166" s="99">
        <f t="shared" ref="D166:E166" si="56">D167+D169</f>
        <v>6636</v>
      </c>
      <c r="E166" s="99">
        <f t="shared" si="56"/>
        <v>1753.6</v>
      </c>
      <c r="F166" s="46">
        <f t="shared" si="47"/>
        <v>0.26425557564798069</v>
      </c>
      <c r="G166" s="46">
        <f t="shared" si="46"/>
        <v>0.4779503952030526</v>
      </c>
    </row>
    <row r="167" spans="1:7" hidden="1">
      <c r="A167" s="29">
        <v>412</v>
      </c>
      <c r="B167" s="28" t="s">
        <v>213</v>
      </c>
      <c r="C167" s="99">
        <f>C168</f>
        <v>0</v>
      </c>
      <c r="D167" s="99">
        <f t="shared" ref="D167:E167" si="57">D168</f>
        <v>0</v>
      </c>
      <c r="E167" s="99">
        <f t="shared" si="57"/>
        <v>0</v>
      </c>
      <c r="F167" s="46" t="e">
        <f t="shared" si="47"/>
        <v>#DIV/0!</v>
      </c>
      <c r="G167" s="46" t="e">
        <f t="shared" si="46"/>
        <v>#DIV/0!</v>
      </c>
    </row>
    <row r="168" spans="1:7" hidden="1">
      <c r="A168" s="33">
        <v>4123</v>
      </c>
      <c r="B168" s="34" t="s">
        <v>214</v>
      </c>
      <c r="C168" s="93">
        <v>0</v>
      </c>
      <c r="D168" s="93">
        <v>0</v>
      </c>
      <c r="E168" s="93">
        <v>0</v>
      </c>
      <c r="F168" s="46" t="e">
        <f t="shared" si="47"/>
        <v>#DIV/0!</v>
      </c>
      <c r="G168" s="46" t="e">
        <f t="shared" si="46"/>
        <v>#DIV/0!</v>
      </c>
    </row>
    <row r="169" spans="1:7">
      <c r="A169" s="29">
        <v>42</v>
      </c>
      <c r="B169" s="28" t="s">
        <v>216</v>
      </c>
      <c r="C169" s="99">
        <f>C170</f>
        <v>3669</v>
      </c>
      <c r="D169" s="99">
        <f t="shared" ref="D169:E169" si="58">D170</f>
        <v>6636</v>
      </c>
      <c r="E169" s="99">
        <f t="shared" si="58"/>
        <v>1753.6</v>
      </c>
      <c r="F169" s="46">
        <f t="shared" si="47"/>
        <v>0.26425557564798069</v>
      </c>
      <c r="G169" s="46">
        <f t="shared" si="46"/>
        <v>0.4779503952030526</v>
      </c>
    </row>
    <row r="170" spans="1:7">
      <c r="A170" s="29">
        <v>422</v>
      </c>
      <c r="B170" s="28" t="s">
        <v>217</v>
      </c>
      <c r="C170" s="99">
        <f>SUM(C173+C172+C171)</f>
        <v>3669</v>
      </c>
      <c r="D170" s="99">
        <f t="shared" ref="D170:E170" si="59">SUM(D173+D172+D171)</f>
        <v>6636</v>
      </c>
      <c r="E170" s="99">
        <f t="shared" si="59"/>
        <v>1753.6</v>
      </c>
      <c r="F170" s="46">
        <f t="shared" si="47"/>
        <v>0.26425557564798069</v>
      </c>
      <c r="G170" s="46">
        <f t="shared" si="46"/>
        <v>0.4779503952030526</v>
      </c>
    </row>
    <row r="171" spans="1:7">
      <c r="A171" s="33">
        <v>4221</v>
      </c>
      <c r="B171" s="34" t="s">
        <v>218</v>
      </c>
      <c r="C171" s="93">
        <v>2462</v>
      </c>
      <c r="D171" s="93">
        <v>3982</v>
      </c>
      <c r="E171" s="93">
        <v>962.1</v>
      </c>
      <c r="F171" s="46">
        <f t="shared" si="47"/>
        <v>0.24161225514816675</v>
      </c>
      <c r="G171" s="46">
        <f t="shared" si="46"/>
        <v>0.39077985377741675</v>
      </c>
    </row>
    <row r="172" spans="1:7">
      <c r="A172" s="33">
        <v>4222</v>
      </c>
      <c r="B172" s="34" t="s">
        <v>219</v>
      </c>
      <c r="C172" s="93">
        <v>1207</v>
      </c>
      <c r="D172" s="93">
        <v>2654</v>
      </c>
      <c r="E172" s="93">
        <v>791.5</v>
      </c>
      <c r="F172" s="46">
        <f t="shared" si="47"/>
        <v>0.29822908816880178</v>
      </c>
      <c r="G172" s="46">
        <f t="shared" si="46"/>
        <v>0.65575807787903895</v>
      </c>
    </row>
    <row r="173" spans="1:7" hidden="1">
      <c r="A173" s="33">
        <v>4225</v>
      </c>
      <c r="B173" s="34" t="s">
        <v>222</v>
      </c>
      <c r="C173" s="93">
        <v>0</v>
      </c>
      <c r="D173" s="93">
        <v>0</v>
      </c>
      <c r="E173" s="93">
        <v>0</v>
      </c>
      <c r="F173" s="46" t="e">
        <f t="shared" si="47"/>
        <v>#DIV/0!</v>
      </c>
      <c r="G173" s="46" t="e">
        <f t="shared" si="46"/>
        <v>#DIV/0!</v>
      </c>
    </row>
    <row r="174" spans="1:7" ht="17.25" customHeight="1">
      <c r="A174" s="38"/>
      <c r="B174" s="38" t="s">
        <v>147</v>
      </c>
      <c r="C174" s="92">
        <f>C175+C231</f>
        <v>1877068</v>
      </c>
      <c r="D174" s="92">
        <f>D175+D231</f>
        <v>1161480</v>
      </c>
      <c r="E174" s="92">
        <f>E175+E231</f>
        <v>929909.84999999986</v>
      </c>
      <c r="F174" s="125">
        <f t="shared" si="47"/>
        <v>0.80062493542721347</v>
      </c>
      <c r="G174" s="125">
        <f t="shared" si="46"/>
        <v>0.49540552073766098</v>
      </c>
    </row>
    <row r="175" spans="1:7">
      <c r="A175" s="29">
        <v>3</v>
      </c>
      <c r="B175" s="28" t="s">
        <v>158</v>
      </c>
      <c r="C175" s="99">
        <f>C176+C184+C216+C220+C223+C227</f>
        <v>1838709</v>
      </c>
      <c r="D175" s="99">
        <f>D176+D184+D216+D220+D223+D227</f>
        <v>1152455</v>
      </c>
      <c r="E175" s="99">
        <f>E176+E184+E216+E220+E223+E227</f>
        <v>929909.84999999986</v>
      </c>
      <c r="F175" s="46">
        <f t="shared" si="47"/>
        <v>0.80689471606266605</v>
      </c>
      <c r="G175" s="46">
        <f t="shared" si="46"/>
        <v>0.50574063106233769</v>
      </c>
    </row>
    <row r="176" spans="1:7">
      <c r="A176" s="29">
        <v>31</v>
      </c>
      <c r="B176" s="28" t="s">
        <v>159</v>
      </c>
      <c r="C176" s="99">
        <f>C177+C180+C182</f>
        <v>1339924</v>
      </c>
      <c r="D176" s="99">
        <f t="shared" ref="D176:E176" si="60">D177+D180+D182</f>
        <v>934433</v>
      </c>
      <c r="E176" s="99">
        <f t="shared" si="60"/>
        <v>762110.22</v>
      </c>
      <c r="F176" s="46">
        <f t="shared" si="47"/>
        <v>0.81558572952795971</v>
      </c>
      <c r="G176" s="46">
        <f t="shared" si="46"/>
        <v>0.56877122881596265</v>
      </c>
    </row>
    <row r="177" spans="1:7">
      <c r="A177" s="29">
        <v>311</v>
      </c>
      <c r="B177" s="28" t="s">
        <v>161</v>
      </c>
      <c r="C177" s="99">
        <f>C178+C179</f>
        <v>1046701</v>
      </c>
      <c r="D177" s="99">
        <f t="shared" ref="D177:E177" si="61">D178+D179</f>
        <v>785000</v>
      </c>
      <c r="E177" s="99">
        <f t="shared" si="61"/>
        <v>640866.59</v>
      </c>
      <c r="F177" s="46">
        <f t="shared" si="47"/>
        <v>0.81639056050955405</v>
      </c>
      <c r="G177" s="46">
        <f t="shared" si="46"/>
        <v>0.61227283627320506</v>
      </c>
    </row>
    <row r="178" spans="1:7">
      <c r="A178" s="33">
        <v>3111</v>
      </c>
      <c r="B178" s="34" t="s">
        <v>161</v>
      </c>
      <c r="C178" s="93">
        <v>1046701</v>
      </c>
      <c r="D178" s="93">
        <v>785000</v>
      </c>
      <c r="E178" s="93">
        <v>640866.59</v>
      </c>
      <c r="F178" s="46">
        <f t="shared" si="47"/>
        <v>0.81639056050955405</v>
      </c>
      <c r="G178" s="46">
        <f t="shared" si="46"/>
        <v>0.61227283627320506</v>
      </c>
    </row>
    <row r="179" spans="1:7" hidden="1">
      <c r="A179" s="33">
        <v>3112</v>
      </c>
      <c r="B179" s="34" t="s">
        <v>162</v>
      </c>
      <c r="C179" s="93">
        <v>0</v>
      </c>
      <c r="D179" s="93">
        <v>0</v>
      </c>
      <c r="E179" s="93">
        <v>0</v>
      </c>
      <c r="F179" s="46" t="e">
        <f t="shared" si="47"/>
        <v>#DIV/0!</v>
      </c>
      <c r="G179" s="46" t="e">
        <f t="shared" si="46"/>
        <v>#DIV/0!</v>
      </c>
    </row>
    <row r="180" spans="1:7">
      <c r="A180" s="29">
        <v>312</v>
      </c>
      <c r="B180" s="28" t="s">
        <v>163</v>
      </c>
      <c r="C180" s="99">
        <f>C181</f>
        <v>120473</v>
      </c>
      <c r="D180" s="99">
        <f t="shared" ref="D180:E180" si="62">D181</f>
        <v>19908</v>
      </c>
      <c r="E180" s="99">
        <f t="shared" si="62"/>
        <v>15455.93</v>
      </c>
      <c r="F180" s="46">
        <f t="shared" si="47"/>
        <v>0.7763677918424754</v>
      </c>
      <c r="G180" s="46">
        <f t="shared" si="46"/>
        <v>0.12829372556506438</v>
      </c>
    </row>
    <row r="181" spans="1:7">
      <c r="A181" s="33">
        <v>3121</v>
      </c>
      <c r="B181" s="34" t="s">
        <v>163</v>
      </c>
      <c r="C181" s="93">
        <v>120473</v>
      </c>
      <c r="D181" s="93">
        <v>19908</v>
      </c>
      <c r="E181" s="93">
        <v>15455.93</v>
      </c>
      <c r="F181" s="46">
        <f t="shared" si="47"/>
        <v>0.7763677918424754</v>
      </c>
      <c r="G181" s="46">
        <f t="shared" si="46"/>
        <v>0.12829372556506438</v>
      </c>
    </row>
    <row r="182" spans="1:7">
      <c r="A182" s="29">
        <v>313</v>
      </c>
      <c r="B182" s="28" t="s">
        <v>164</v>
      </c>
      <c r="C182" s="99">
        <f>C183</f>
        <v>172750</v>
      </c>
      <c r="D182" s="99">
        <f t="shared" ref="D182:E182" si="63">D183</f>
        <v>129525</v>
      </c>
      <c r="E182" s="99">
        <f t="shared" si="63"/>
        <v>105787.7</v>
      </c>
      <c r="F182" s="46">
        <f t="shared" si="47"/>
        <v>0.81673576529627478</v>
      </c>
      <c r="G182" s="46">
        <f t="shared" si="46"/>
        <v>0.612374529667149</v>
      </c>
    </row>
    <row r="183" spans="1:7">
      <c r="A183" s="33">
        <v>3132</v>
      </c>
      <c r="B183" s="34" t="s">
        <v>165</v>
      </c>
      <c r="C183" s="93">
        <v>172750</v>
      </c>
      <c r="D183" s="93">
        <v>129525</v>
      </c>
      <c r="E183" s="93">
        <v>105787.7</v>
      </c>
      <c r="F183" s="46">
        <f t="shared" si="47"/>
        <v>0.81673576529627478</v>
      </c>
      <c r="G183" s="46">
        <f t="shared" si="46"/>
        <v>0.612374529667149</v>
      </c>
    </row>
    <row r="184" spans="1:7">
      <c r="A184" s="29">
        <v>32</v>
      </c>
      <c r="B184" s="28" t="s">
        <v>166</v>
      </c>
      <c r="C184" s="99">
        <f>C185+C190+C197+C207+C209</f>
        <v>459834</v>
      </c>
      <c r="D184" s="99">
        <f>D185+D190+D197+D207+D209</f>
        <v>188491</v>
      </c>
      <c r="E184" s="99">
        <f>E185+E190+E197+E207+E209</f>
        <v>159676.16</v>
      </c>
      <c r="F184" s="46">
        <f t="shared" si="47"/>
        <v>0.84712882843212678</v>
      </c>
      <c r="G184" s="46">
        <f t="shared" si="46"/>
        <v>0.34724739797405152</v>
      </c>
    </row>
    <row r="185" spans="1:7">
      <c r="A185" s="29">
        <v>321</v>
      </c>
      <c r="B185" s="28" t="s">
        <v>167</v>
      </c>
      <c r="C185" s="99">
        <f>SUM(C186:C189)</f>
        <v>85456</v>
      </c>
      <c r="D185" s="99">
        <f t="shared" ref="D185:E185" si="64">SUM(D186:D189)</f>
        <v>40791</v>
      </c>
      <c r="E185" s="99">
        <f t="shared" si="64"/>
        <v>33408.959999999999</v>
      </c>
      <c r="F185" s="46">
        <f t="shared" si="47"/>
        <v>0.81902772670442003</v>
      </c>
      <c r="G185" s="46">
        <f t="shared" si="46"/>
        <v>0.39094926043812017</v>
      </c>
    </row>
    <row r="186" spans="1:7">
      <c r="A186" s="33">
        <v>3211</v>
      </c>
      <c r="B186" s="34" t="s">
        <v>168</v>
      </c>
      <c r="C186" s="93">
        <v>42884</v>
      </c>
      <c r="D186" s="93">
        <v>25500</v>
      </c>
      <c r="E186" s="93">
        <v>21690.32</v>
      </c>
      <c r="F186" s="46">
        <f t="shared" si="47"/>
        <v>0.85060078431372543</v>
      </c>
      <c r="G186" s="46">
        <f t="shared" si="46"/>
        <v>0.50579050461710662</v>
      </c>
    </row>
    <row r="187" spans="1:7">
      <c r="A187" s="33">
        <v>3212</v>
      </c>
      <c r="B187" s="34" t="s">
        <v>169</v>
      </c>
      <c r="C187" s="93">
        <v>1659</v>
      </c>
      <c r="D187" s="93">
        <v>1991</v>
      </c>
      <c r="E187" s="93">
        <v>979.86</v>
      </c>
      <c r="F187" s="46">
        <f t="shared" si="47"/>
        <v>0.4921446509291813</v>
      </c>
      <c r="G187" s="46">
        <f t="shared" si="46"/>
        <v>0.59063291139240504</v>
      </c>
    </row>
    <row r="188" spans="1:7">
      <c r="A188" s="33">
        <v>3213</v>
      </c>
      <c r="B188" s="34" t="s">
        <v>170</v>
      </c>
      <c r="C188" s="93">
        <v>38662</v>
      </c>
      <c r="D188" s="93">
        <v>13300</v>
      </c>
      <c r="E188" s="93">
        <v>9838.7800000000007</v>
      </c>
      <c r="F188" s="46">
        <f t="shared" si="47"/>
        <v>0.73975789473684217</v>
      </c>
      <c r="G188" s="46">
        <f t="shared" si="46"/>
        <v>0.25448192023175215</v>
      </c>
    </row>
    <row r="189" spans="1:7">
      <c r="A189" s="33">
        <v>3214</v>
      </c>
      <c r="B189" s="34" t="s">
        <v>171</v>
      </c>
      <c r="C189" s="93">
        <v>2251</v>
      </c>
      <c r="D189" s="93">
        <v>0</v>
      </c>
      <c r="E189" s="93">
        <v>900</v>
      </c>
      <c r="F189" s="46" t="e">
        <f t="shared" si="47"/>
        <v>#DIV/0!</v>
      </c>
      <c r="G189" s="46">
        <f t="shared" si="46"/>
        <v>0.39982230119946688</v>
      </c>
    </row>
    <row r="190" spans="1:7">
      <c r="A190" s="29">
        <v>322</v>
      </c>
      <c r="B190" s="28" t="s">
        <v>172</v>
      </c>
      <c r="C190" s="99">
        <f>SUM(C191:C196)</f>
        <v>14353</v>
      </c>
      <c r="D190" s="99">
        <f>SUM(D191:D196)</f>
        <v>6239</v>
      </c>
      <c r="E190" s="99">
        <f>SUM(E191:E196)</f>
        <v>699.77</v>
      </c>
      <c r="F190" s="46">
        <f t="shared" si="47"/>
        <v>0.1121606026606828</v>
      </c>
      <c r="G190" s="46">
        <f t="shared" si="46"/>
        <v>4.8754267400543436E-2</v>
      </c>
    </row>
    <row r="191" spans="1:7">
      <c r="A191" s="33">
        <v>3221</v>
      </c>
      <c r="B191" s="34" t="s">
        <v>173</v>
      </c>
      <c r="C191" s="93">
        <v>14353</v>
      </c>
      <c r="D191" s="93">
        <v>5442</v>
      </c>
      <c r="E191" s="93">
        <v>647.91999999999996</v>
      </c>
      <c r="F191" s="46">
        <f t="shared" si="47"/>
        <v>0.11905916942300623</v>
      </c>
      <c r="G191" s="46">
        <f t="shared" si="46"/>
        <v>4.5141782205810631E-2</v>
      </c>
    </row>
    <row r="192" spans="1:7" hidden="1">
      <c r="A192" s="33">
        <v>3222</v>
      </c>
      <c r="B192" s="34" t="s">
        <v>174</v>
      </c>
      <c r="C192" s="93">
        <v>0</v>
      </c>
      <c r="D192" s="93">
        <v>0</v>
      </c>
      <c r="E192" s="93">
        <v>0</v>
      </c>
      <c r="F192" s="46" t="e">
        <f t="shared" si="47"/>
        <v>#DIV/0!</v>
      </c>
      <c r="G192" s="46" t="e">
        <f t="shared" si="46"/>
        <v>#DIV/0!</v>
      </c>
    </row>
    <row r="193" spans="1:7" hidden="1">
      <c r="A193" s="33">
        <v>3223</v>
      </c>
      <c r="B193" s="34" t="s">
        <v>175</v>
      </c>
      <c r="C193" s="93">
        <v>0</v>
      </c>
      <c r="D193" s="93"/>
      <c r="E193" s="93"/>
      <c r="F193" s="46" t="e">
        <f t="shared" si="47"/>
        <v>#DIV/0!</v>
      </c>
      <c r="G193" s="46" t="e">
        <f t="shared" si="46"/>
        <v>#DIV/0!</v>
      </c>
    </row>
    <row r="194" spans="1:7" ht="15.75" customHeight="1">
      <c r="A194" s="33">
        <v>3224</v>
      </c>
      <c r="B194" s="59" t="s">
        <v>176</v>
      </c>
      <c r="C194" s="93">
        <v>0</v>
      </c>
      <c r="D194" s="93">
        <v>664</v>
      </c>
      <c r="E194" s="93">
        <v>51.85</v>
      </c>
      <c r="F194" s="46">
        <f t="shared" si="47"/>
        <v>7.8087349397590364E-2</v>
      </c>
      <c r="G194" s="46" t="e">
        <f t="shared" si="46"/>
        <v>#DIV/0!</v>
      </c>
    </row>
    <row r="195" spans="1:7" ht="15.75" customHeight="1">
      <c r="A195" s="33">
        <v>3225</v>
      </c>
      <c r="B195" s="59" t="s">
        <v>333</v>
      </c>
      <c r="C195" s="93">
        <v>0</v>
      </c>
      <c r="D195" s="93">
        <v>133</v>
      </c>
      <c r="E195" s="93">
        <v>0</v>
      </c>
      <c r="F195" s="46">
        <f t="shared" si="47"/>
        <v>0</v>
      </c>
      <c r="G195" s="46" t="e">
        <f t="shared" si="46"/>
        <v>#DIV/0!</v>
      </c>
    </row>
    <row r="196" spans="1:7" hidden="1">
      <c r="A196" s="33">
        <v>3227</v>
      </c>
      <c r="B196" s="34" t="s">
        <v>177</v>
      </c>
      <c r="C196" s="93">
        <v>0</v>
      </c>
      <c r="D196" s="93"/>
      <c r="E196" s="93"/>
      <c r="F196" s="46" t="e">
        <f t="shared" si="47"/>
        <v>#DIV/0!</v>
      </c>
      <c r="G196" s="46" t="e">
        <f t="shared" si="46"/>
        <v>#DIV/0!</v>
      </c>
    </row>
    <row r="197" spans="1:7">
      <c r="A197" s="29">
        <v>323</v>
      </c>
      <c r="B197" s="28" t="s">
        <v>178</v>
      </c>
      <c r="C197" s="99">
        <f>SUM(C198:C206)</f>
        <v>321995</v>
      </c>
      <c r="D197" s="99">
        <f t="shared" ref="D197:E197" si="65">SUM(D198:D206)</f>
        <v>127458</v>
      </c>
      <c r="E197" s="99">
        <f t="shared" si="65"/>
        <v>86846.62000000001</v>
      </c>
      <c r="F197" s="46">
        <f t="shared" si="47"/>
        <v>0.68137441353230088</v>
      </c>
      <c r="G197" s="46">
        <f t="shared" ref="G197:G260" si="66">E197/C197</f>
        <v>0.26971418810851105</v>
      </c>
    </row>
    <row r="198" spans="1:7">
      <c r="A198" s="33">
        <v>3231</v>
      </c>
      <c r="B198" s="34" t="s">
        <v>179</v>
      </c>
      <c r="C198" s="93">
        <v>4435</v>
      </c>
      <c r="D198" s="93">
        <v>3982</v>
      </c>
      <c r="E198" s="93">
        <v>308.54000000000002</v>
      </c>
      <c r="F198" s="46">
        <f t="shared" ref="F198:F261" si="67">E198/D198</f>
        <v>7.7483676544450028E-2</v>
      </c>
      <c r="G198" s="46">
        <f t="shared" si="66"/>
        <v>6.9569334836527622E-2</v>
      </c>
    </row>
    <row r="199" spans="1:7">
      <c r="A199" s="33">
        <v>3232</v>
      </c>
      <c r="B199" s="34" t="s">
        <v>180</v>
      </c>
      <c r="C199" s="93">
        <v>7676</v>
      </c>
      <c r="D199" s="93">
        <v>664</v>
      </c>
      <c r="E199" s="93">
        <v>0</v>
      </c>
      <c r="F199" s="46">
        <f t="shared" si="67"/>
        <v>0</v>
      </c>
      <c r="G199" s="46">
        <f t="shared" si="66"/>
        <v>0</v>
      </c>
    </row>
    <row r="200" spans="1:7">
      <c r="A200" s="33">
        <v>3233</v>
      </c>
      <c r="B200" s="34" t="s">
        <v>181</v>
      </c>
      <c r="C200" s="93">
        <v>14535</v>
      </c>
      <c r="D200" s="93">
        <v>6636</v>
      </c>
      <c r="E200" s="93">
        <v>7344.08</v>
      </c>
      <c r="F200" s="46">
        <f t="shared" si="67"/>
        <v>1.1067028330319471</v>
      </c>
      <c r="G200" s="46">
        <f t="shared" si="66"/>
        <v>0.50526866185070518</v>
      </c>
    </row>
    <row r="201" spans="1:7" hidden="1">
      <c r="A201" s="33">
        <v>3234</v>
      </c>
      <c r="B201" s="34" t="s">
        <v>182</v>
      </c>
      <c r="C201" s="93"/>
      <c r="D201" s="93">
        <v>0</v>
      </c>
      <c r="E201" s="93">
        <v>0</v>
      </c>
      <c r="F201" s="46" t="e">
        <f t="shared" si="67"/>
        <v>#DIV/0!</v>
      </c>
      <c r="G201" s="46" t="e">
        <f t="shared" si="66"/>
        <v>#DIV/0!</v>
      </c>
    </row>
    <row r="202" spans="1:7">
      <c r="A202" s="33">
        <v>3235</v>
      </c>
      <c r="B202" s="34" t="s">
        <v>183</v>
      </c>
      <c r="C202" s="93">
        <v>48904</v>
      </c>
      <c r="D202" s="93">
        <v>50000</v>
      </c>
      <c r="E202" s="93">
        <v>26962.99</v>
      </c>
      <c r="F202" s="46">
        <f t="shared" si="67"/>
        <v>0.53925980000000007</v>
      </c>
      <c r="G202" s="46">
        <f t="shared" si="66"/>
        <v>0.5513452887289384</v>
      </c>
    </row>
    <row r="203" spans="1:7">
      <c r="A203" s="33">
        <v>3236</v>
      </c>
      <c r="B203" s="34" t="s">
        <v>184</v>
      </c>
      <c r="C203" s="93">
        <v>60</v>
      </c>
      <c r="D203" s="93">
        <v>478</v>
      </c>
      <c r="E203" s="93">
        <v>92.9</v>
      </c>
      <c r="F203" s="46">
        <f t="shared" si="67"/>
        <v>0.19435146443514645</v>
      </c>
      <c r="G203" s="46">
        <f t="shared" si="66"/>
        <v>1.5483333333333333</v>
      </c>
    </row>
    <row r="204" spans="1:7">
      <c r="A204" s="33">
        <v>3237</v>
      </c>
      <c r="B204" s="34" t="s">
        <v>185</v>
      </c>
      <c r="C204" s="71">
        <v>187594</v>
      </c>
      <c r="D204" s="93">
        <v>46453</v>
      </c>
      <c r="E204" s="93">
        <v>34258.06</v>
      </c>
      <c r="F204" s="46">
        <f t="shared" si="67"/>
        <v>0.73747788086883515</v>
      </c>
      <c r="G204" s="46">
        <f t="shared" si="66"/>
        <v>0.1826181007921362</v>
      </c>
    </row>
    <row r="205" spans="1:7">
      <c r="A205" s="33">
        <v>3238</v>
      </c>
      <c r="B205" s="34" t="s">
        <v>186</v>
      </c>
      <c r="C205" s="93">
        <v>10153</v>
      </c>
      <c r="D205" s="93">
        <v>1991</v>
      </c>
      <c r="E205" s="93">
        <v>20</v>
      </c>
      <c r="F205" s="46">
        <f t="shared" si="67"/>
        <v>1.0045203415369162E-2</v>
      </c>
      <c r="G205" s="46">
        <f t="shared" si="66"/>
        <v>1.9698611247907023E-3</v>
      </c>
    </row>
    <row r="206" spans="1:7">
      <c r="A206" s="33">
        <v>3239</v>
      </c>
      <c r="B206" s="34" t="s">
        <v>187</v>
      </c>
      <c r="C206" s="93">
        <v>48638</v>
      </c>
      <c r="D206" s="93">
        <v>17254</v>
      </c>
      <c r="E206" s="93">
        <v>17860.05</v>
      </c>
      <c r="F206" s="46">
        <f t="shared" si="67"/>
        <v>1.0351251883621189</v>
      </c>
      <c r="G206" s="46">
        <f t="shared" si="66"/>
        <v>0.36720362679386487</v>
      </c>
    </row>
    <row r="207" spans="1:7" s="53" customFormat="1">
      <c r="A207" s="29">
        <v>324</v>
      </c>
      <c r="B207" s="28" t="s">
        <v>188</v>
      </c>
      <c r="C207" s="99">
        <f>C208</f>
        <v>2512</v>
      </c>
      <c r="D207" s="99">
        <f t="shared" ref="D207:E207" si="68">D208</f>
        <v>1593</v>
      </c>
      <c r="E207" s="99">
        <f t="shared" si="68"/>
        <v>8468.64</v>
      </c>
      <c r="F207" s="46">
        <f t="shared" si="67"/>
        <v>5.3161581920903949</v>
      </c>
      <c r="G207" s="46">
        <f t="shared" si="66"/>
        <v>3.3712738853503184</v>
      </c>
    </row>
    <row r="208" spans="1:7">
      <c r="A208" s="33">
        <v>3241</v>
      </c>
      <c r="B208" s="34" t="s">
        <v>188</v>
      </c>
      <c r="C208" s="93">
        <v>2512</v>
      </c>
      <c r="D208" s="93">
        <v>1593</v>
      </c>
      <c r="E208" s="93">
        <v>8468.64</v>
      </c>
      <c r="F208" s="46">
        <f t="shared" si="67"/>
        <v>5.3161581920903949</v>
      </c>
      <c r="G208" s="46">
        <f t="shared" si="66"/>
        <v>3.3712738853503184</v>
      </c>
    </row>
    <row r="209" spans="1:7">
      <c r="A209" s="29">
        <v>329</v>
      </c>
      <c r="B209" s="28" t="s">
        <v>189</v>
      </c>
      <c r="C209" s="99">
        <f>SUM(C210:C215)</f>
        <v>35518</v>
      </c>
      <c r="D209" s="99">
        <f t="shared" ref="D209:E209" si="69">SUM(D210:D215)</f>
        <v>12410</v>
      </c>
      <c r="E209" s="99">
        <f t="shared" si="69"/>
        <v>30252.17</v>
      </c>
      <c r="F209" s="46">
        <f t="shared" si="67"/>
        <v>2.4377252215954872</v>
      </c>
      <c r="G209" s="46">
        <f t="shared" si="66"/>
        <v>0.85174193366743622</v>
      </c>
    </row>
    <row r="210" spans="1:7">
      <c r="A210" s="33">
        <v>3292</v>
      </c>
      <c r="B210" s="34" t="s">
        <v>190</v>
      </c>
      <c r="C210" s="93">
        <v>4645</v>
      </c>
      <c r="D210" s="93">
        <v>0</v>
      </c>
      <c r="E210" s="93">
        <v>0</v>
      </c>
      <c r="F210" s="46" t="e">
        <f t="shared" si="67"/>
        <v>#DIV/0!</v>
      </c>
      <c r="G210" s="46">
        <f t="shared" si="66"/>
        <v>0</v>
      </c>
    </row>
    <row r="211" spans="1:7">
      <c r="A211" s="33">
        <v>3293</v>
      </c>
      <c r="B211" s="34" t="s">
        <v>191</v>
      </c>
      <c r="C211" s="93">
        <v>16893</v>
      </c>
      <c r="D211" s="93">
        <v>7300</v>
      </c>
      <c r="E211" s="93">
        <v>6389.25</v>
      </c>
      <c r="F211" s="46">
        <f t="shared" si="67"/>
        <v>0.8752397260273973</v>
      </c>
      <c r="G211" s="46">
        <f t="shared" si="66"/>
        <v>0.37821878884745158</v>
      </c>
    </row>
    <row r="212" spans="1:7">
      <c r="A212" s="33">
        <v>3294</v>
      </c>
      <c r="B212" s="34" t="s">
        <v>192</v>
      </c>
      <c r="C212" s="93">
        <v>1829</v>
      </c>
      <c r="D212" s="93">
        <v>929</v>
      </c>
      <c r="E212" s="93">
        <v>2747.64</v>
      </c>
      <c r="F212" s="46">
        <f t="shared" si="67"/>
        <v>2.957631862217438</v>
      </c>
      <c r="G212" s="46">
        <f t="shared" si="66"/>
        <v>1.5022635319846911</v>
      </c>
    </row>
    <row r="213" spans="1:7">
      <c r="A213" s="33">
        <v>3295</v>
      </c>
      <c r="B213" s="34" t="s">
        <v>193</v>
      </c>
      <c r="C213" s="93">
        <v>433</v>
      </c>
      <c r="D213" s="93">
        <v>199</v>
      </c>
      <c r="E213" s="93">
        <v>33.18</v>
      </c>
      <c r="F213" s="46">
        <f t="shared" si="67"/>
        <v>0.16673366834170855</v>
      </c>
      <c r="G213" s="46">
        <f t="shared" si="66"/>
        <v>7.6628175519630484E-2</v>
      </c>
    </row>
    <row r="214" spans="1:7" hidden="1">
      <c r="A214" s="33">
        <v>3296</v>
      </c>
      <c r="B214" s="34" t="s">
        <v>194</v>
      </c>
      <c r="C214" s="93">
        <v>0</v>
      </c>
      <c r="D214" s="93">
        <v>0</v>
      </c>
      <c r="E214" s="93">
        <v>0</v>
      </c>
      <c r="F214" s="46" t="e">
        <f t="shared" si="67"/>
        <v>#DIV/0!</v>
      </c>
      <c r="G214" s="46" t="e">
        <f t="shared" si="66"/>
        <v>#DIV/0!</v>
      </c>
    </row>
    <row r="215" spans="1:7">
      <c r="A215" s="33">
        <v>3299</v>
      </c>
      <c r="B215" s="34" t="s">
        <v>189</v>
      </c>
      <c r="C215" s="93">
        <v>11718</v>
      </c>
      <c r="D215" s="93">
        <v>3982</v>
      </c>
      <c r="E215" s="93">
        <v>21082.1</v>
      </c>
      <c r="F215" s="46">
        <f t="shared" si="67"/>
        <v>5.2943495730788541</v>
      </c>
      <c r="G215" s="46">
        <f t="shared" si="66"/>
        <v>1.7991210104113329</v>
      </c>
    </row>
    <row r="216" spans="1:7">
      <c r="A216" s="29">
        <v>34</v>
      </c>
      <c r="B216" s="28" t="s">
        <v>195</v>
      </c>
      <c r="C216" s="99">
        <f>C217</f>
        <v>2636</v>
      </c>
      <c r="D216" s="99">
        <f t="shared" ref="D216:E216" si="70">D217</f>
        <v>133</v>
      </c>
      <c r="E216" s="99">
        <f t="shared" si="70"/>
        <v>401.08000000000004</v>
      </c>
      <c r="F216" s="46">
        <f t="shared" si="67"/>
        <v>3.0156390977443612</v>
      </c>
      <c r="G216" s="46">
        <f t="shared" si="66"/>
        <v>0.15215477996965099</v>
      </c>
    </row>
    <row r="217" spans="1:7">
      <c r="A217" s="29">
        <v>343</v>
      </c>
      <c r="B217" s="28" t="s">
        <v>196</v>
      </c>
      <c r="C217" s="99">
        <f>SUM(C218:C219)</f>
        <v>2636</v>
      </c>
      <c r="D217" s="99">
        <f t="shared" ref="D217:E217" si="71">SUM(D218:D219)</f>
        <v>133</v>
      </c>
      <c r="E217" s="99">
        <f t="shared" si="71"/>
        <v>401.08000000000004</v>
      </c>
      <c r="F217" s="46">
        <f t="shared" si="67"/>
        <v>3.0156390977443612</v>
      </c>
      <c r="G217" s="46">
        <f t="shared" si="66"/>
        <v>0.15215477996965099</v>
      </c>
    </row>
    <row r="218" spans="1:7">
      <c r="A218" s="33">
        <v>3431</v>
      </c>
      <c r="B218" s="34" t="s">
        <v>197</v>
      </c>
      <c r="C218" s="93">
        <v>300</v>
      </c>
      <c r="D218" s="93">
        <v>133</v>
      </c>
      <c r="E218" s="93">
        <v>119.97</v>
      </c>
      <c r="F218" s="46">
        <f t="shared" si="67"/>
        <v>0.90203007518796996</v>
      </c>
      <c r="G218" s="46">
        <f t="shared" si="66"/>
        <v>0.39989999999999998</v>
      </c>
    </row>
    <row r="219" spans="1:7">
      <c r="A219" s="33">
        <v>3432</v>
      </c>
      <c r="B219" s="34" t="s">
        <v>198</v>
      </c>
      <c r="C219" s="93">
        <v>2336</v>
      </c>
      <c r="D219" s="93">
        <v>0</v>
      </c>
      <c r="E219" s="93">
        <v>281.11</v>
      </c>
      <c r="F219" s="46" t="e">
        <f t="shared" si="67"/>
        <v>#DIV/0!</v>
      </c>
      <c r="G219" s="46">
        <f t="shared" si="66"/>
        <v>0.12033818493150686</v>
      </c>
    </row>
    <row r="220" spans="1:7" s="53" customFormat="1">
      <c r="A220" s="29">
        <v>36</v>
      </c>
      <c r="B220" s="28" t="s">
        <v>201</v>
      </c>
      <c r="C220" s="99">
        <f>C221</f>
        <v>30060</v>
      </c>
      <c r="D220" s="99">
        <f t="shared" ref="D220:E221" si="72">D221</f>
        <v>26478</v>
      </c>
      <c r="E220" s="99">
        <f t="shared" si="72"/>
        <v>5305.22</v>
      </c>
      <c r="F220" s="46">
        <f t="shared" si="67"/>
        <v>0.20036332049248434</v>
      </c>
      <c r="G220" s="46">
        <f t="shared" si="66"/>
        <v>0.17648769128409847</v>
      </c>
    </row>
    <row r="221" spans="1:7" s="53" customFormat="1">
      <c r="A221" s="29">
        <v>369</v>
      </c>
      <c r="B221" s="28" t="s">
        <v>203</v>
      </c>
      <c r="C221" s="99">
        <f>C222</f>
        <v>30060</v>
      </c>
      <c r="D221" s="99">
        <f t="shared" si="72"/>
        <v>26478</v>
      </c>
      <c r="E221" s="99">
        <f t="shared" si="72"/>
        <v>5305.22</v>
      </c>
      <c r="F221" s="46">
        <f t="shared" si="67"/>
        <v>0.20036332049248434</v>
      </c>
      <c r="G221" s="46">
        <f t="shared" si="66"/>
        <v>0.17648769128409847</v>
      </c>
    </row>
    <row r="222" spans="1:7">
      <c r="A222" s="33">
        <v>3691</v>
      </c>
      <c r="B222" s="34" t="s">
        <v>203</v>
      </c>
      <c r="C222" s="93">
        <v>30060</v>
      </c>
      <c r="D222" s="93">
        <v>26478</v>
      </c>
      <c r="E222" s="93">
        <v>5305.22</v>
      </c>
      <c r="F222" s="46">
        <f t="shared" si="67"/>
        <v>0.20036332049248434</v>
      </c>
      <c r="G222" s="46">
        <f t="shared" si="66"/>
        <v>0.17648769128409847</v>
      </c>
    </row>
    <row r="223" spans="1:7" ht="28.8">
      <c r="A223" s="24">
        <v>37</v>
      </c>
      <c r="B223" s="24" t="s">
        <v>205</v>
      </c>
      <c r="C223" s="99">
        <f>C224</f>
        <v>2915</v>
      </c>
      <c r="D223" s="99">
        <f t="shared" ref="D223:E223" si="73">D224</f>
        <v>1991</v>
      </c>
      <c r="E223" s="99">
        <f t="shared" si="73"/>
        <v>2151.73</v>
      </c>
      <c r="F223" s="46">
        <f t="shared" si="67"/>
        <v>1.0807282772476143</v>
      </c>
      <c r="G223" s="46">
        <f t="shared" si="66"/>
        <v>0.73815780445969126</v>
      </c>
    </row>
    <row r="224" spans="1:7" ht="28.8">
      <c r="A224" s="24">
        <v>372</v>
      </c>
      <c r="B224" s="24" t="s">
        <v>205</v>
      </c>
      <c r="C224" s="99">
        <f>C225+C226</f>
        <v>2915</v>
      </c>
      <c r="D224" s="99">
        <f t="shared" ref="D224:E224" si="74">D225+D226</f>
        <v>1991</v>
      </c>
      <c r="E224" s="99">
        <f t="shared" si="74"/>
        <v>2151.73</v>
      </c>
      <c r="F224" s="46">
        <f t="shared" si="67"/>
        <v>1.0807282772476143</v>
      </c>
      <c r="G224" s="46">
        <f t="shared" si="66"/>
        <v>0.73815780445969126</v>
      </c>
    </row>
    <row r="225" spans="1:7" hidden="1">
      <c r="A225" s="31">
        <v>3721</v>
      </c>
      <c r="B225" s="31" t="s">
        <v>206</v>
      </c>
      <c r="C225" s="93">
        <v>0</v>
      </c>
      <c r="D225" s="93"/>
      <c r="E225" s="93"/>
      <c r="F225" s="46" t="e">
        <f t="shared" si="67"/>
        <v>#DIV/0!</v>
      </c>
      <c r="G225" s="46" t="e">
        <f t="shared" si="66"/>
        <v>#DIV/0!</v>
      </c>
    </row>
    <row r="226" spans="1:7">
      <c r="A226" s="31">
        <v>3722</v>
      </c>
      <c r="B226" s="31" t="s">
        <v>331</v>
      </c>
      <c r="C226" s="93">
        <v>2915</v>
      </c>
      <c r="D226" s="93">
        <v>1991</v>
      </c>
      <c r="E226" s="93">
        <v>2151.73</v>
      </c>
      <c r="F226" s="46">
        <f t="shared" si="67"/>
        <v>1.0807282772476143</v>
      </c>
      <c r="G226" s="46">
        <f t="shared" si="66"/>
        <v>0.73815780445969126</v>
      </c>
    </row>
    <row r="227" spans="1:7">
      <c r="A227" s="29">
        <v>38</v>
      </c>
      <c r="B227" s="28" t="s">
        <v>207</v>
      </c>
      <c r="C227" s="99">
        <f>C228</f>
        <v>3340</v>
      </c>
      <c r="D227" s="99">
        <f t="shared" ref="D227:E227" si="75">D228</f>
        <v>929</v>
      </c>
      <c r="E227" s="99">
        <f t="shared" si="75"/>
        <v>265.44</v>
      </c>
      <c r="F227" s="46">
        <f t="shared" si="67"/>
        <v>0.2857265877287406</v>
      </c>
      <c r="G227" s="46">
        <f t="shared" si="66"/>
        <v>7.9473053892215567E-2</v>
      </c>
    </row>
    <row r="228" spans="1:7">
      <c r="A228" s="29">
        <v>381</v>
      </c>
      <c r="B228" s="28" t="s">
        <v>124</v>
      </c>
      <c r="C228" s="99">
        <f>C229+C230</f>
        <v>3340</v>
      </c>
      <c r="D228" s="99">
        <f t="shared" ref="D228:E228" si="76">D229+D230</f>
        <v>929</v>
      </c>
      <c r="E228" s="99">
        <f t="shared" si="76"/>
        <v>265.44</v>
      </c>
      <c r="F228" s="46">
        <f t="shared" si="67"/>
        <v>0.2857265877287406</v>
      </c>
      <c r="G228" s="46">
        <f t="shared" si="66"/>
        <v>7.9473053892215567E-2</v>
      </c>
    </row>
    <row r="229" spans="1:7" s="52" customFormat="1">
      <c r="A229" s="54">
        <v>3811</v>
      </c>
      <c r="B229" s="55" t="s">
        <v>208</v>
      </c>
      <c r="C229" s="94">
        <v>2942</v>
      </c>
      <c r="D229" s="94">
        <v>664</v>
      </c>
      <c r="E229" s="94">
        <v>265.44</v>
      </c>
      <c r="F229" s="46">
        <f t="shared" si="67"/>
        <v>0.39975903614457831</v>
      </c>
      <c r="G229" s="46">
        <f t="shared" si="66"/>
        <v>9.0224337185588033E-2</v>
      </c>
    </row>
    <row r="230" spans="1:7" s="52" customFormat="1">
      <c r="A230" s="54">
        <v>3812</v>
      </c>
      <c r="B230" s="55" t="s">
        <v>209</v>
      </c>
      <c r="C230" s="94">
        <v>398</v>
      </c>
      <c r="D230" s="94">
        <v>265</v>
      </c>
      <c r="E230" s="94">
        <v>0</v>
      </c>
      <c r="F230" s="46">
        <f t="shared" si="67"/>
        <v>0</v>
      </c>
      <c r="G230" s="46">
        <f t="shared" si="66"/>
        <v>0</v>
      </c>
    </row>
    <row r="231" spans="1:7">
      <c r="A231" s="29">
        <v>4</v>
      </c>
      <c r="B231" s="28" t="s">
        <v>211</v>
      </c>
      <c r="C231" s="99">
        <f>C232+C236</f>
        <v>38359</v>
      </c>
      <c r="D231" s="99">
        <f t="shared" ref="D231:E231" si="77">D232+D236</f>
        <v>9025</v>
      </c>
      <c r="E231" s="99">
        <f t="shared" si="77"/>
        <v>0</v>
      </c>
      <c r="F231" s="46">
        <f t="shared" si="67"/>
        <v>0</v>
      </c>
      <c r="G231" s="46">
        <f t="shared" si="66"/>
        <v>0</v>
      </c>
    </row>
    <row r="232" spans="1:7" hidden="1">
      <c r="A232" s="29">
        <v>41</v>
      </c>
      <c r="B232" s="28" t="s">
        <v>243</v>
      </c>
      <c r="C232" s="99">
        <f>C233</f>
        <v>0</v>
      </c>
      <c r="D232" s="99">
        <f t="shared" ref="D232:E232" si="78">D233</f>
        <v>0</v>
      </c>
      <c r="E232" s="99">
        <f t="shared" si="78"/>
        <v>0</v>
      </c>
      <c r="F232" s="46" t="e">
        <f t="shared" si="67"/>
        <v>#DIV/0!</v>
      </c>
      <c r="G232" s="46" t="e">
        <f t="shared" si="66"/>
        <v>#DIV/0!</v>
      </c>
    </row>
    <row r="233" spans="1:7" hidden="1">
      <c r="A233" s="29">
        <v>412</v>
      </c>
      <c r="B233" s="28" t="s">
        <v>213</v>
      </c>
      <c r="C233" s="99">
        <f>SUM(C234:C235)</f>
        <v>0</v>
      </c>
      <c r="D233" s="99">
        <f t="shared" ref="D233:E233" si="79">SUM(D234:D235)</f>
        <v>0</v>
      </c>
      <c r="E233" s="99">
        <f t="shared" si="79"/>
        <v>0</v>
      </c>
      <c r="F233" s="46" t="e">
        <f t="shared" si="67"/>
        <v>#DIV/0!</v>
      </c>
      <c r="G233" s="46" t="e">
        <f t="shared" si="66"/>
        <v>#DIV/0!</v>
      </c>
    </row>
    <row r="234" spans="1:7" hidden="1">
      <c r="A234" s="33">
        <v>4123</v>
      </c>
      <c r="B234" s="34" t="s">
        <v>214</v>
      </c>
      <c r="C234" s="93">
        <v>0</v>
      </c>
      <c r="D234" s="93">
        <v>0</v>
      </c>
      <c r="E234" s="93">
        <v>0</v>
      </c>
      <c r="F234" s="46" t="e">
        <f t="shared" si="67"/>
        <v>#DIV/0!</v>
      </c>
      <c r="G234" s="46" t="e">
        <f t="shared" si="66"/>
        <v>#DIV/0!</v>
      </c>
    </row>
    <row r="235" spans="1:7" hidden="1">
      <c r="A235" s="33">
        <v>4124</v>
      </c>
      <c r="B235" s="34" t="s">
        <v>244</v>
      </c>
      <c r="C235" s="93">
        <v>0</v>
      </c>
      <c r="D235" s="93">
        <v>0</v>
      </c>
      <c r="E235" s="93">
        <v>0</v>
      </c>
      <c r="F235" s="46" t="e">
        <f t="shared" si="67"/>
        <v>#DIV/0!</v>
      </c>
      <c r="G235" s="46" t="e">
        <f t="shared" si="66"/>
        <v>#DIV/0!</v>
      </c>
    </row>
    <row r="236" spans="1:7">
      <c r="A236" s="29">
        <v>42</v>
      </c>
      <c r="B236" s="28" t="s">
        <v>216</v>
      </c>
      <c r="C236" s="99">
        <f>C237+C244+C246+C248</f>
        <v>38359</v>
      </c>
      <c r="D236" s="99">
        <f t="shared" ref="D236:E236" si="80">D237+D244+D246+D248</f>
        <v>9025</v>
      </c>
      <c r="E236" s="99">
        <f t="shared" si="80"/>
        <v>0</v>
      </c>
      <c r="F236" s="46">
        <f t="shared" si="67"/>
        <v>0</v>
      </c>
      <c r="G236" s="46">
        <f t="shared" si="66"/>
        <v>0</v>
      </c>
    </row>
    <row r="237" spans="1:7">
      <c r="A237" s="29">
        <v>422</v>
      </c>
      <c r="B237" s="28" t="s">
        <v>217</v>
      </c>
      <c r="C237" s="99">
        <f>SUM(C238:C243)</f>
        <v>38359</v>
      </c>
      <c r="D237" s="99">
        <f t="shared" ref="D237:E237" si="81">SUM(D238:D243)</f>
        <v>9025</v>
      </c>
      <c r="E237" s="99">
        <f t="shared" si="81"/>
        <v>0</v>
      </c>
      <c r="F237" s="46">
        <f t="shared" si="67"/>
        <v>0</v>
      </c>
      <c r="G237" s="46">
        <f t="shared" si="66"/>
        <v>0</v>
      </c>
    </row>
    <row r="238" spans="1:7">
      <c r="A238" s="33">
        <v>4221</v>
      </c>
      <c r="B238" s="34" t="s">
        <v>218</v>
      </c>
      <c r="C238" s="93">
        <v>22694</v>
      </c>
      <c r="D238" s="93">
        <v>2654</v>
      </c>
      <c r="E238" s="93">
        <v>0</v>
      </c>
      <c r="F238" s="46">
        <f t="shared" si="67"/>
        <v>0</v>
      </c>
      <c r="G238" s="46">
        <f t="shared" si="66"/>
        <v>0</v>
      </c>
    </row>
    <row r="239" spans="1:7">
      <c r="A239" s="33">
        <v>4222</v>
      </c>
      <c r="B239" s="34" t="s">
        <v>219</v>
      </c>
      <c r="C239" s="93">
        <v>15665</v>
      </c>
      <c r="D239" s="93">
        <v>6371</v>
      </c>
      <c r="E239" s="93">
        <v>0</v>
      </c>
      <c r="F239" s="46">
        <f t="shared" si="67"/>
        <v>0</v>
      </c>
      <c r="G239" s="46">
        <f t="shared" si="66"/>
        <v>0</v>
      </c>
    </row>
    <row r="240" spans="1:7" hidden="1">
      <c r="A240" s="33">
        <v>4223</v>
      </c>
      <c r="B240" s="34" t="s">
        <v>220</v>
      </c>
      <c r="C240" s="93"/>
      <c r="D240" s="93"/>
      <c r="E240" s="93"/>
      <c r="F240" s="46" t="e">
        <f t="shared" si="67"/>
        <v>#DIV/0!</v>
      </c>
      <c r="G240" s="46" t="e">
        <f t="shared" si="66"/>
        <v>#DIV/0!</v>
      </c>
    </row>
    <row r="241" spans="1:8" hidden="1">
      <c r="A241" s="33">
        <v>4224</v>
      </c>
      <c r="B241" s="34" t="s">
        <v>221</v>
      </c>
      <c r="C241" s="93"/>
      <c r="D241" s="93"/>
      <c r="E241" s="93">
        <v>0</v>
      </c>
      <c r="F241" s="46" t="e">
        <f t="shared" si="67"/>
        <v>#DIV/0!</v>
      </c>
      <c r="G241" s="46" t="e">
        <f t="shared" si="66"/>
        <v>#DIV/0!</v>
      </c>
    </row>
    <row r="242" spans="1:8" hidden="1">
      <c r="A242" s="33">
        <v>4225</v>
      </c>
      <c r="B242" s="34" t="s">
        <v>222</v>
      </c>
      <c r="C242" s="93"/>
      <c r="D242" s="93"/>
      <c r="E242" s="93">
        <v>0</v>
      </c>
      <c r="F242" s="46" t="e">
        <f t="shared" si="67"/>
        <v>#DIV/0!</v>
      </c>
      <c r="G242" s="46" t="e">
        <f t="shared" si="66"/>
        <v>#DIV/0!</v>
      </c>
    </row>
    <row r="243" spans="1:8" hidden="1">
      <c r="A243" s="33">
        <v>4227</v>
      </c>
      <c r="B243" s="34" t="s">
        <v>223</v>
      </c>
      <c r="C243" s="93"/>
      <c r="D243" s="93"/>
      <c r="E243" s="93">
        <v>0</v>
      </c>
      <c r="F243" s="46" t="e">
        <f t="shared" si="67"/>
        <v>#DIV/0!</v>
      </c>
      <c r="G243" s="46" t="e">
        <f t="shared" si="66"/>
        <v>#DIV/0!</v>
      </c>
    </row>
    <row r="244" spans="1:8" hidden="1">
      <c r="A244" s="37">
        <v>423</v>
      </c>
      <c r="B244" s="28" t="s">
        <v>245</v>
      </c>
      <c r="C244" s="99">
        <f>SUM(C245)</f>
        <v>0</v>
      </c>
      <c r="D244" s="99">
        <f t="shared" ref="D244:E244" si="82">SUM(D245)</f>
        <v>0</v>
      </c>
      <c r="E244" s="99">
        <f t="shared" si="82"/>
        <v>0</v>
      </c>
      <c r="F244" s="46" t="e">
        <f t="shared" si="67"/>
        <v>#DIV/0!</v>
      </c>
      <c r="G244" s="46" t="e">
        <f t="shared" si="66"/>
        <v>#DIV/0!</v>
      </c>
    </row>
    <row r="245" spans="1:8" s="52" customFormat="1" hidden="1">
      <c r="A245" s="75">
        <v>4231</v>
      </c>
      <c r="B245" s="55" t="s">
        <v>225</v>
      </c>
      <c r="C245" s="94"/>
      <c r="D245" s="94"/>
      <c r="E245" s="94"/>
      <c r="F245" s="46" t="e">
        <f t="shared" si="67"/>
        <v>#DIV/0!</v>
      </c>
      <c r="G245" s="46" t="e">
        <f t="shared" si="66"/>
        <v>#DIV/0!</v>
      </c>
    </row>
    <row r="246" spans="1:8" hidden="1">
      <c r="A246" s="29">
        <v>424</v>
      </c>
      <c r="B246" s="28" t="s">
        <v>226</v>
      </c>
      <c r="C246" s="99">
        <f>C247</f>
        <v>0</v>
      </c>
      <c r="D246" s="99">
        <f t="shared" ref="D246:E246" si="83">D247</f>
        <v>0</v>
      </c>
      <c r="E246" s="99">
        <f t="shared" si="83"/>
        <v>0</v>
      </c>
      <c r="F246" s="46" t="e">
        <f t="shared" si="67"/>
        <v>#DIV/0!</v>
      </c>
      <c r="G246" s="46" t="e">
        <f t="shared" si="66"/>
        <v>#DIV/0!</v>
      </c>
    </row>
    <row r="247" spans="1:8" hidden="1">
      <c r="A247" s="33">
        <v>4241</v>
      </c>
      <c r="B247" s="34" t="s">
        <v>227</v>
      </c>
      <c r="C247" s="93"/>
      <c r="D247" s="93"/>
      <c r="E247" s="93"/>
      <c r="F247" s="46" t="e">
        <f t="shared" si="67"/>
        <v>#DIV/0!</v>
      </c>
      <c r="G247" s="46" t="e">
        <f t="shared" si="66"/>
        <v>#DIV/0!</v>
      </c>
    </row>
    <row r="248" spans="1:8" hidden="1">
      <c r="A248" s="29">
        <v>426</v>
      </c>
      <c r="B248" s="28" t="s">
        <v>246</v>
      </c>
      <c r="C248" s="99">
        <f>C249+C250</f>
        <v>0</v>
      </c>
      <c r="D248" s="99">
        <f t="shared" ref="D248:E248" si="84">D249+D250</f>
        <v>0</v>
      </c>
      <c r="E248" s="99">
        <f t="shared" si="84"/>
        <v>0</v>
      </c>
      <c r="F248" s="46" t="e">
        <f t="shared" si="67"/>
        <v>#DIV/0!</v>
      </c>
      <c r="G248" s="46" t="e">
        <f t="shared" si="66"/>
        <v>#DIV/0!</v>
      </c>
    </row>
    <row r="249" spans="1:8" hidden="1">
      <c r="A249" s="33">
        <v>4262</v>
      </c>
      <c r="B249" s="34" t="s">
        <v>229</v>
      </c>
      <c r="C249" s="93"/>
      <c r="D249" s="93"/>
      <c r="E249" s="93"/>
      <c r="F249" s="46" t="e">
        <f t="shared" si="67"/>
        <v>#DIV/0!</v>
      </c>
      <c r="G249" s="46" t="e">
        <f t="shared" si="66"/>
        <v>#DIV/0!</v>
      </c>
    </row>
    <row r="250" spans="1:8" hidden="1">
      <c r="A250" s="33">
        <v>4263</v>
      </c>
      <c r="B250" s="34" t="s">
        <v>230</v>
      </c>
      <c r="C250" s="93"/>
      <c r="D250" s="93"/>
      <c r="E250" s="93"/>
      <c r="F250" s="46" t="e">
        <f t="shared" si="67"/>
        <v>#DIV/0!</v>
      </c>
      <c r="G250" s="46" t="e">
        <f t="shared" si="66"/>
        <v>#DIV/0!</v>
      </c>
    </row>
    <row r="251" spans="1:8">
      <c r="A251" s="38"/>
      <c r="B251" s="38" t="s">
        <v>15</v>
      </c>
      <c r="C251" s="92">
        <f>C252+C295</f>
        <v>90710</v>
      </c>
      <c r="D251" s="92">
        <f>D252+D295</f>
        <v>19893</v>
      </c>
      <c r="E251" s="92">
        <f>E252+E295</f>
        <v>7765.73</v>
      </c>
      <c r="F251" s="125">
        <f t="shared" si="67"/>
        <v>0.39037500628361732</v>
      </c>
      <c r="G251" s="125">
        <f t="shared" si="66"/>
        <v>8.5610517032300729E-2</v>
      </c>
    </row>
    <row r="252" spans="1:8">
      <c r="A252" s="29">
        <v>3</v>
      </c>
      <c r="B252" s="28" t="s">
        <v>158</v>
      </c>
      <c r="C252" s="99">
        <f>C253+C260+C279+C283+C286+C291</f>
        <v>88535</v>
      </c>
      <c r="D252" s="99">
        <f t="shared" ref="D252:E252" si="85">D253+D260+D279+D283+D286+D291</f>
        <v>19893</v>
      </c>
      <c r="E252" s="99">
        <f t="shared" si="85"/>
        <v>7765.73</v>
      </c>
      <c r="F252" s="46">
        <f t="shared" si="67"/>
        <v>0.39037500628361732</v>
      </c>
      <c r="G252" s="46">
        <f t="shared" si="66"/>
        <v>8.7713672558875022E-2</v>
      </c>
    </row>
    <row r="253" spans="1:8">
      <c r="A253" s="29">
        <v>31</v>
      </c>
      <c r="B253" s="28" t="s">
        <v>159</v>
      </c>
      <c r="C253" s="99">
        <f>C254+C256+C258</f>
        <v>42538</v>
      </c>
      <c r="D253" s="99">
        <f t="shared" ref="D253:E253" si="86">D254+D256+D258</f>
        <v>19893</v>
      </c>
      <c r="E253" s="99">
        <f t="shared" si="86"/>
        <v>2388.98</v>
      </c>
      <c r="F253" s="46">
        <f t="shared" si="67"/>
        <v>0.12009148946865732</v>
      </c>
      <c r="G253" s="46">
        <f t="shared" si="66"/>
        <v>5.6161079505383425E-2</v>
      </c>
    </row>
    <row r="254" spans="1:8">
      <c r="A254" s="29">
        <v>311</v>
      </c>
      <c r="B254" s="28" t="s">
        <v>161</v>
      </c>
      <c r="C254" s="99">
        <f>C255</f>
        <v>36513</v>
      </c>
      <c r="D254" s="99">
        <f t="shared" ref="D254:E254" si="87">D255</f>
        <v>17075</v>
      </c>
      <c r="E254" s="99">
        <f t="shared" si="87"/>
        <v>2050.63</v>
      </c>
      <c r="F254" s="46">
        <f t="shared" si="67"/>
        <v>0.12009546120058566</v>
      </c>
      <c r="G254" s="46">
        <f t="shared" si="66"/>
        <v>5.6161641059348726E-2</v>
      </c>
    </row>
    <row r="255" spans="1:8">
      <c r="A255" s="33">
        <v>3111</v>
      </c>
      <c r="B255" s="34" t="s">
        <v>161</v>
      </c>
      <c r="C255" s="93">
        <v>36513</v>
      </c>
      <c r="D255" s="93">
        <v>17075</v>
      </c>
      <c r="E255" s="93">
        <v>2050.63</v>
      </c>
      <c r="F255" s="46">
        <f t="shared" si="67"/>
        <v>0.12009546120058566</v>
      </c>
      <c r="G255" s="46">
        <f t="shared" si="66"/>
        <v>5.6161641059348726E-2</v>
      </c>
      <c r="H255" s="8"/>
    </row>
    <row r="256" spans="1:8" s="53" customFormat="1" hidden="1">
      <c r="A256" s="29">
        <v>312</v>
      </c>
      <c r="B256" s="28" t="s">
        <v>163</v>
      </c>
      <c r="C256" s="99">
        <f>C257</f>
        <v>0</v>
      </c>
      <c r="D256" s="99">
        <f t="shared" ref="D256:E256" si="88">D257</f>
        <v>0</v>
      </c>
      <c r="E256" s="99">
        <f t="shared" si="88"/>
        <v>0</v>
      </c>
      <c r="F256" s="46" t="e">
        <f t="shared" si="67"/>
        <v>#DIV/0!</v>
      </c>
      <c r="G256" s="46" t="e">
        <f t="shared" si="66"/>
        <v>#DIV/0!</v>
      </c>
      <c r="H256" s="8"/>
    </row>
    <row r="257" spans="1:8" hidden="1">
      <c r="A257" s="33">
        <v>3121</v>
      </c>
      <c r="B257" s="34" t="s">
        <v>163</v>
      </c>
      <c r="C257" s="93">
        <v>0</v>
      </c>
      <c r="D257" s="93">
        <v>0</v>
      </c>
      <c r="E257" s="93">
        <v>0</v>
      </c>
      <c r="F257" s="46" t="e">
        <f t="shared" si="67"/>
        <v>#DIV/0!</v>
      </c>
      <c r="G257" s="46" t="e">
        <f t="shared" si="66"/>
        <v>#DIV/0!</v>
      </c>
      <c r="H257" s="8"/>
    </row>
    <row r="258" spans="1:8">
      <c r="A258" s="29">
        <v>313</v>
      </c>
      <c r="B258" s="28" t="s">
        <v>164</v>
      </c>
      <c r="C258" s="99">
        <f>C259</f>
        <v>6025</v>
      </c>
      <c r="D258" s="99">
        <f t="shared" ref="D258" si="89">D259</f>
        <v>2818</v>
      </c>
      <c r="E258" s="99">
        <v>338.35</v>
      </c>
      <c r="F258" s="46">
        <f t="shared" si="67"/>
        <v>0.12006742370475515</v>
      </c>
      <c r="G258" s="46">
        <f t="shared" si="66"/>
        <v>5.6157676348547722E-2</v>
      </c>
      <c r="H258" s="8"/>
    </row>
    <row r="259" spans="1:8">
      <c r="A259" s="33">
        <v>3132</v>
      </c>
      <c r="B259" s="34" t="s">
        <v>165</v>
      </c>
      <c r="C259" s="93">
        <v>6025</v>
      </c>
      <c r="D259" s="93">
        <v>2818</v>
      </c>
      <c r="E259" s="93">
        <v>38.35</v>
      </c>
      <c r="F259" s="46">
        <f t="shared" si="67"/>
        <v>1.3608942512420157E-2</v>
      </c>
      <c r="G259" s="46">
        <f t="shared" si="66"/>
        <v>6.3651452282157675E-3</v>
      </c>
      <c r="H259" s="8"/>
    </row>
    <row r="260" spans="1:8">
      <c r="A260" s="29">
        <v>32</v>
      </c>
      <c r="B260" s="28" t="s">
        <v>166</v>
      </c>
      <c r="C260" s="99">
        <f>C261+C265+C268+C277+C275</f>
        <v>45992</v>
      </c>
      <c r="D260" s="99">
        <f t="shared" ref="D260" si="90">D261+D265+D268+D277</f>
        <v>0</v>
      </c>
      <c r="E260" s="99">
        <f>E261+E265+E268+E277+E275</f>
        <v>5376.59</v>
      </c>
      <c r="F260" s="46" t="e">
        <f t="shared" si="67"/>
        <v>#DIV/0!</v>
      </c>
      <c r="G260" s="46">
        <f t="shared" si="66"/>
        <v>0.11690272221255871</v>
      </c>
      <c r="H260" s="8"/>
    </row>
    <row r="261" spans="1:8">
      <c r="A261" s="29">
        <v>321</v>
      </c>
      <c r="B261" s="28" t="s">
        <v>167</v>
      </c>
      <c r="C261" s="99">
        <f>SUM(C262:C264)</f>
        <v>16555</v>
      </c>
      <c r="D261" s="99">
        <f t="shared" ref="D261:E261" si="91">SUM(D262:D264)</f>
        <v>0</v>
      </c>
      <c r="E261" s="99">
        <f t="shared" si="91"/>
        <v>5113.08</v>
      </c>
      <c r="F261" s="46" t="e">
        <f t="shared" si="67"/>
        <v>#DIV/0!</v>
      </c>
      <c r="G261" s="46">
        <f t="shared" ref="G261:G328" si="92">E261/C261</f>
        <v>0.30885412262156448</v>
      </c>
      <c r="H261" s="8"/>
    </row>
    <row r="262" spans="1:8">
      <c r="A262" s="33">
        <v>3211</v>
      </c>
      <c r="B262" s="34" t="s">
        <v>168</v>
      </c>
      <c r="C262" s="93">
        <v>16555</v>
      </c>
      <c r="D262" s="93">
        <v>0</v>
      </c>
      <c r="E262" s="93">
        <v>4838.08</v>
      </c>
      <c r="F262" s="46" t="e">
        <f t="shared" ref="F262:F329" si="93">E262/D262</f>
        <v>#DIV/0!</v>
      </c>
      <c r="G262" s="46">
        <f t="shared" si="92"/>
        <v>0.29224282694050135</v>
      </c>
      <c r="H262" s="8"/>
    </row>
    <row r="263" spans="1:8" hidden="1">
      <c r="A263" s="33">
        <v>3212</v>
      </c>
      <c r="B263" s="34" t="s">
        <v>169</v>
      </c>
      <c r="C263" s="93">
        <v>0</v>
      </c>
      <c r="D263" s="93">
        <v>0</v>
      </c>
      <c r="E263" s="93">
        <v>0</v>
      </c>
      <c r="F263" s="46" t="e">
        <f t="shared" si="93"/>
        <v>#DIV/0!</v>
      </c>
      <c r="G263" s="46" t="e">
        <f t="shared" si="92"/>
        <v>#DIV/0!</v>
      </c>
      <c r="H263" s="8"/>
    </row>
    <row r="264" spans="1:8">
      <c r="A264" s="33">
        <v>3213</v>
      </c>
      <c r="B264" s="34" t="s">
        <v>170</v>
      </c>
      <c r="C264" s="93">
        <v>0</v>
      </c>
      <c r="D264" s="93">
        <v>0</v>
      </c>
      <c r="E264" s="93">
        <v>275</v>
      </c>
      <c r="F264" s="46" t="e">
        <f t="shared" si="93"/>
        <v>#DIV/0!</v>
      </c>
      <c r="G264" s="46" t="e">
        <f t="shared" si="92"/>
        <v>#DIV/0!</v>
      </c>
      <c r="H264" s="8"/>
    </row>
    <row r="265" spans="1:8" s="53" customFormat="1">
      <c r="A265" s="29">
        <v>322</v>
      </c>
      <c r="B265" s="28" t="s">
        <v>172</v>
      </c>
      <c r="C265" s="99">
        <f>SUM(C266:C267)</f>
        <v>405</v>
      </c>
      <c r="D265" s="99">
        <f t="shared" ref="D265:E265" si="94">SUM(D266:D267)</f>
        <v>0</v>
      </c>
      <c r="E265" s="99">
        <f t="shared" si="94"/>
        <v>0</v>
      </c>
      <c r="F265" s="46" t="e">
        <f t="shared" si="93"/>
        <v>#DIV/0!</v>
      </c>
      <c r="G265" s="46">
        <f t="shared" si="92"/>
        <v>0</v>
      </c>
      <c r="H265" s="8"/>
    </row>
    <row r="266" spans="1:8" hidden="1">
      <c r="A266" s="33">
        <v>3221</v>
      </c>
      <c r="B266" s="34" t="s">
        <v>173</v>
      </c>
      <c r="C266" s="93">
        <v>0</v>
      </c>
      <c r="D266" s="93"/>
      <c r="E266" s="93">
        <v>0</v>
      </c>
      <c r="F266" s="46" t="e">
        <f t="shared" si="93"/>
        <v>#DIV/0!</v>
      </c>
      <c r="G266" s="46" t="e">
        <f t="shared" si="92"/>
        <v>#DIV/0!</v>
      </c>
      <c r="H266" s="8"/>
    </row>
    <row r="267" spans="1:8">
      <c r="A267" s="33">
        <v>3225</v>
      </c>
      <c r="B267" s="34" t="s">
        <v>333</v>
      </c>
      <c r="C267" s="93">
        <v>405</v>
      </c>
      <c r="D267" s="93">
        <v>0</v>
      </c>
      <c r="E267" s="93">
        <v>0</v>
      </c>
      <c r="F267" s="46" t="e">
        <f t="shared" si="93"/>
        <v>#DIV/0!</v>
      </c>
      <c r="G267" s="46">
        <f t="shared" si="92"/>
        <v>0</v>
      </c>
      <c r="H267" s="8"/>
    </row>
    <row r="268" spans="1:8" s="53" customFormat="1">
      <c r="A268" s="29">
        <v>323</v>
      </c>
      <c r="B268" s="28" t="s">
        <v>178</v>
      </c>
      <c r="C268" s="99">
        <f>SUM(C269:C274)</f>
        <v>24982</v>
      </c>
      <c r="D268" s="99">
        <f t="shared" ref="D268:E268" si="95">SUM(D269:D274)</f>
        <v>0</v>
      </c>
      <c r="E268" s="99">
        <f t="shared" si="95"/>
        <v>263.51</v>
      </c>
      <c r="F268" s="46" t="e">
        <f t="shared" si="93"/>
        <v>#DIV/0!</v>
      </c>
      <c r="G268" s="46">
        <f t="shared" si="92"/>
        <v>1.0547994556080378E-2</v>
      </c>
      <c r="H268" s="8"/>
    </row>
    <row r="269" spans="1:8" hidden="1">
      <c r="A269" s="33">
        <v>3231</v>
      </c>
      <c r="B269" s="34" t="s">
        <v>179</v>
      </c>
      <c r="C269" s="93">
        <v>0</v>
      </c>
      <c r="D269" s="93">
        <v>0</v>
      </c>
      <c r="E269" s="93">
        <v>0</v>
      </c>
      <c r="F269" s="46" t="e">
        <f t="shared" si="93"/>
        <v>#DIV/0!</v>
      </c>
      <c r="G269" s="46" t="e">
        <f t="shared" si="92"/>
        <v>#DIV/0!</v>
      </c>
      <c r="H269" s="8"/>
    </row>
    <row r="270" spans="1:8" hidden="1">
      <c r="A270" s="33">
        <v>3233</v>
      </c>
      <c r="B270" s="34" t="s">
        <v>181</v>
      </c>
      <c r="C270" s="93">
        <v>0</v>
      </c>
      <c r="D270" s="93">
        <v>0</v>
      </c>
      <c r="E270" s="93">
        <v>0</v>
      </c>
      <c r="F270" s="46" t="e">
        <f t="shared" si="93"/>
        <v>#DIV/0!</v>
      </c>
      <c r="G270" s="46" t="e">
        <f t="shared" si="92"/>
        <v>#DIV/0!</v>
      </c>
      <c r="H270" s="8"/>
    </row>
    <row r="271" spans="1:8">
      <c r="A271" s="33">
        <v>3235</v>
      </c>
      <c r="B271" s="34" t="s">
        <v>183</v>
      </c>
      <c r="C271" s="93">
        <v>0</v>
      </c>
      <c r="D271" s="93">
        <v>0</v>
      </c>
      <c r="E271" s="93">
        <v>23.75</v>
      </c>
      <c r="F271" s="46" t="e">
        <f t="shared" si="93"/>
        <v>#DIV/0!</v>
      </c>
      <c r="G271" s="46" t="e">
        <f t="shared" si="92"/>
        <v>#DIV/0!</v>
      </c>
      <c r="H271" s="8"/>
    </row>
    <row r="272" spans="1:8">
      <c r="A272" s="33">
        <v>3237</v>
      </c>
      <c r="B272" s="34" t="s">
        <v>185</v>
      </c>
      <c r="C272" s="93">
        <v>22354</v>
      </c>
      <c r="D272" s="93">
        <v>0</v>
      </c>
      <c r="E272" s="93">
        <v>0</v>
      </c>
      <c r="F272" s="46" t="e">
        <f t="shared" si="93"/>
        <v>#DIV/0!</v>
      </c>
      <c r="G272" s="46">
        <f t="shared" si="92"/>
        <v>0</v>
      </c>
      <c r="H272" s="8"/>
    </row>
    <row r="273" spans="1:8">
      <c r="A273" s="33">
        <v>3238</v>
      </c>
      <c r="B273" s="34" t="s">
        <v>186</v>
      </c>
      <c r="C273" s="93">
        <v>120</v>
      </c>
      <c r="D273" s="93">
        <v>0</v>
      </c>
      <c r="E273" s="93">
        <v>239.76</v>
      </c>
      <c r="F273" s="46" t="e">
        <f t="shared" si="93"/>
        <v>#DIV/0!</v>
      </c>
      <c r="G273" s="46">
        <f t="shared" si="92"/>
        <v>1.998</v>
      </c>
      <c r="H273" s="8"/>
    </row>
    <row r="274" spans="1:8">
      <c r="A274" s="33">
        <v>3239</v>
      </c>
      <c r="B274" s="34" t="s">
        <v>187</v>
      </c>
      <c r="C274" s="93">
        <v>2508</v>
      </c>
      <c r="D274" s="93">
        <v>0</v>
      </c>
      <c r="E274" s="93">
        <v>0</v>
      </c>
      <c r="F274" s="46" t="e">
        <f t="shared" si="93"/>
        <v>#DIV/0!</v>
      </c>
      <c r="G274" s="46">
        <f t="shared" si="92"/>
        <v>0</v>
      </c>
      <c r="H274" s="8"/>
    </row>
    <row r="275" spans="1:8">
      <c r="A275" s="29">
        <v>324</v>
      </c>
      <c r="B275" s="28" t="s">
        <v>188</v>
      </c>
      <c r="C275" s="99">
        <f>C276</f>
        <v>4050</v>
      </c>
      <c r="D275" s="99">
        <f t="shared" ref="D275:E275" si="96">D276</f>
        <v>0</v>
      </c>
      <c r="E275" s="99">
        <f t="shared" si="96"/>
        <v>0</v>
      </c>
      <c r="F275" s="46" t="e">
        <f t="shared" si="93"/>
        <v>#DIV/0!</v>
      </c>
      <c r="G275" s="46">
        <f t="shared" si="92"/>
        <v>0</v>
      </c>
      <c r="H275" s="8"/>
    </row>
    <row r="276" spans="1:8">
      <c r="A276" s="33">
        <v>3241</v>
      </c>
      <c r="B276" s="34" t="s">
        <v>188</v>
      </c>
      <c r="C276" s="93">
        <v>4050</v>
      </c>
      <c r="D276" s="93">
        <v>0</v>
      </c>
      <c r="E276" s="93">
        <v>0</v>
      </c>
      <c r="F276" s="46" t="e">
        <f t="shared" si="93"/>
        <v>#DIV/0!</v>
      </c>
      <c r="G276" s="46">
        <f t="shared" si="92"/>
        <v>0</v>
      </c>
      <c r="H276" s="8"/>
    </row>
    <row r="277" spans="1:8" hidden="1">
      <c r="A277" s="29">
        <v>329</v>
      </c>
      <c r="B277" s="28" t="s">
        <v>189</v>
      </c>
      <c r="C277" s="99">
        <f>C278</f>
        <v>0</v>
      </c>
      <c r="D277" s="99">
        <f>D278</f>
        <v>0</v>
      </c>
      <c r="E277" s="99">
        <f t="shared" ref="E277" si="97">E278</f>
        <v>0</v>
      </c>
      <c r="F277" s="46" t="e">
        <f t="shared" si="93"/>
        <v>#DIV/0!</v>
      </c>
      <c r="G277" s="46" t="e">
        <f t="shared" si="92"/>
        <v>#DIV/0!</v>
      </c>
      <c r="H277" s="8"/>
    </row>
    <row r="278" spans="1:8" hidden="1">
      <c r="A278" s="33">
        <v>3293</v>
      </c>
      <c r="B278" s="34" t="s">
        <v>191</v>
      </c>
      <c r="C278" s="93">
        <v>0</v>
      </c>
      <c r="D278" s="93">
        <v>0</v>
      </c>
      <c r="E278" s="93"/>
      <c r="F278" s="46" t="e">
        <f t="shared" si="93"/>
        <v>#DIV/0!</v>
      </c>
      <c r="G278" s="46" t="e">
        <f t="shared" si="92"/>
        <v>#DIV/0!</v>
      </c>
      <c r="H278" s="8"/>
    </row>
    <row r="279" spans="1:8">
      <c r="A279" s="29">
        <v>34</v>
      </c>
      <c r="B279" s="28" t="s">
        <v>195</v>
      </c>
      <c r="C279" s="99">
        <f>C280</f>
        <v>5</v>
      </c>
      <c r="D279" s="99">
        <f>D280</f>
        <v>0</v>
      </c>
      <c r="E279" s="93">
        <f t="shared" ref="E279" si="98">E280</f>
        <v>0.16</v>
      </c>
      <c r="F279" s="46" t="e">
        <f t="shared" si="93"/>
        <v>#DIV/0!</v>
      </c>
      <c r="G279" s="46">
        <f t="shared" si="92"/>
        <v>3.2000000000000001E-2</v>
      </c>
      <c r="H279" s="8"/>
    </row>
    <row r="280" spans="1:8">
      <c r="A280" s="29">
        <v>343</v>
      </c>
      <c r="B280" s="28" t="s">
        <v>196</v>
      </c>
      <c r="C280" s="99">
        <f>C282+C281</f>
        <v>5</v>
      </c>
      <c r="D280" s="99">
        <f>D282+D281</f>
        <v>0</v>
      </c>
      <c r="E280" s="93">
        <f t="shared" ref="E280" si="99">E282+E281</f>
        <v>0.16</v>
      </c>
      <c r="F280" s="46" t="e">
        <f t="shared" si="93"/>
        <v>#DIV/0!</v>
      </c>
      <c r="G280" s="46">
        <f t="shared" si="92"/>
        <v>3.2000000000000001E-2</v>
      </c>
      <c r="H280" s="8"/>
    </row>
    <row r="281" spans="1:8">
      <c r="A281" s="33">
        <v>3431</v>
      </c>
      <c r="B281" s="34" t="s">
        <v>197</v>
      </c>
      <c r="C281" s="93">
        <v>1</v>
      </c>
      <c r="D281" s="93">
        <v>0</v>
      </c>
      <c r="E281" s="93">
        <v>0.16</v>
      </c>
      <c r="F281" s="46" t="e">
        <f t="shared" si="93"/>
        <v>#DIV/0!</v>
      </c>
      <c r="G281" s="46">
        <f t="shared" si="92"/>
        <v>0.16</v>
      </c>
      <c r="H281" s="8"/>
    </row>
    <row r="282" spans="1:8">
      <c r="A282" s="33">
        <v>3432</v>
      </c>
      <c r="B282" s="34" t="s">
        <v>198</v>
      </c>
      <c r="C282" s="93">
        <v>4</v>
      </c>
      <c r="D282" s="93">
        <v>0</v>
      </c>
      <c r="E282" s="93">
        <v>0</v>
      </c>
      <c r="F282" s="46" t="e">
        <f t="shared" si="93"/>
        <v>#DIV/0!</v>
      </c>
      <c r="G282" s="46">
        <f t="shared" si="92"/>
        <v>0</v>
      </c>
      <c r="H282" s="8"/>
    </row>
    <row r="283" spans="1:8" s="53" customFormat="1" hidden="1">
      <c r="A283" s="29">
        <v>35</v>
      </c>
      <c r="B283" s="73" t="s">
        <v>247</v>
      </c>
      <c r="C283" s="99">
        <f>C284</f>
        <v>0</v>
      </c>
      <c r="D283" s="99">
        <f t="shared" ref="D283:E284" si="100">D284</f>
        <v>0</v>
      </c>
      <c r="E283" s="99">
        <f t="shared" si="100"/>
        <v>0</v>
      </c>
      <c r="F283" s="46" t="e">
        <f t="shared" si="93"/>
        <v>#DIV/0!</v>
      </c>
      <c r="G283" s="46" t="e">
        <f t="shared" si="92"/>
        <v>#DIV/0!</v>
      </c>
    </row>
    <row r="284" spans="1:8" s="53" customFormat="1" ht="28.8" hidden="1">
      <c r="A284" s="29">
        <v>353</v>
      </c>
      <c r="B284" s="73" t="s">
        <v>248</v>
      </c>
      <c r="C284" s="99">
        <f>C285</f>
        <v>0</v>
      </c>
      <c r="D284" s="99">
        <f t="shared" si="100"/>
        <v>0</v>
      </c>
      <c r="E284" s="99">
        <f t="shared" si="100"/>
        <v>0</v>
      </c>
      <c r="F284" s="46" t="e">
        <f t="shared" si="93"/>
        <v>#DIV/0!</v>
      </c>
      <c r="G284" s="46" t="e">
        <f t="shared" si="92"/>
        <v>#DIV/0!</v>
      </c>
    </row>
    <row r="285" spans="1:8" s="15" customFormat="1" ht="15" hidden="1" customHeight="1">
      <c r="A285" s="42">
        <v>3531</v>
      </c>
      <c r="B285" s="41" t="s">
        <v>200</v>
      </c>
      <c r="C285" s="71"/>
      <c r="D285" s="71"/>
      <c r="E285" s="71"/>
      <c r="F285" s="46" t="e">
        <f t="shared" si="93"/>
        <v>#DIV/0!</v>
      </c>
      <c r="G285" s="46" t="e">
        <f t="shared" si="92"/>
        <v>#DIV/0!</v>
      </c>
    </row>
    <row r="286" spans="1:8" s="53" customFormat="1" hidden="1">
      <c r="A286" s="29">
        <v>36</v>
      </c>
      <c r="B286" s="28" t="s">
        <v>201</v>
      </c>
      <c r="C286" s="99">
        <f>C287</f>
        <v>0</v>
      </c>
      <c r="D286" s="99">
        <f t="shared" ref="D286:E287" si="101">D287</f>
        <v>0</v>
      </c>
      <c r="E286" s="99">
        <f t="shared" si="101"/>
        <v>0</v>
      </c>
      <c r="F286" s="46" t="e">
        <f t="shared" si="93"/>
        <v>#DIV/0!</v>
      </c>
      <c r="G286" s="46" t="e">
        <f t="shared" si="92"/>
        <v>#DIV/0!</v>
      </c>
    </row>
    <row r="287" spans="1:8" s="53" customFormat="1" hidden="1">
      <c r="A287" s="29">
        <v>361</v>
      </c>
      <c r="B287" s="28" t="s">
        <v>249</v>
      </c>
      <c r="C287" s="99">
        <f>C288</f>
        <v>0</v>
      </c>
      <c r="D287" s="99">
        <f t="shared" si="101"/>
        <v>0</v>
      </c>
      <c r="E287" s="99">
        <f t="shared" si="101"/>
        <v>0</v>
      </c>
      <c r="F287" s="46" t="e">
        <f t="shared" si="93"/>
        <v>#DIV/0!</v>
      </c>
      <c r="G287" s="46" t="e">
        <f t="shared" si="92"/>
        <v>#DIV/0!</v>
      </c>
    </row>
    <row r="288" spans="1:8" s="15" customFormat="1" ht="15" hidden="1" customHeight="1">
      <c r="A288" s="42">
        <v>3611</v>
      </c>
      <c r="B288" s="41" t="s">
        <v>202</v>
      </c>
      <c r="C288" s="71"/>
      <c r="D288" s="71"/>
      <c r="E288" s="71"/>
      <c r="F288" s="46" t="e">
        <f t="shared" si="93"/>
        <v>#DIV/0!</v>
      </c>
      <c r="G288" s="46" t="e">
        <f t="shared" si="92"/>
        <v>#DIV/0!</v>
      </c>
    </row>
    <row r="289" spans="1:8" s="15" customFormat="1" ht="15" hidden="1" customHeight="1">
      <c r="A289" s="68">
        <v>369</v>
      </c>
      <c r="B289" s="69" t="s">
        <v>250</v>
      </c>
      <c r="C289" s="101"/>
      <c r="D289" s="101"/>
      <c r="E289" s="101"/>
      <c r="F289" s="46" t="e">
        <f t="shared" si="93"/>
        <v>#DIV/0!</v>
      </c>
      <c r="G289" s="46" t="e">
        <f t="shared" si="92"/>
        <v>#DIV/0!</v>
      </c>
    </row>
    <row r="290" spans="1:8" s="15" customFormat="1" ht="15" hidden="1" customHeight="1">
      <c r="A290" s="42">
        <v>3693</v>
      </c>
      <c r="B290" s="41" t="s">
        <v>251</v>
      </c>
      <c r="C290" s="71"/>
      <c r="D290" s="71"/>
      <c r="E290" s="71"/>
      <c r="F290" s="46" t="e">
        <f t="shared" si="93"/>
        <v>#DIV/0!</v>
      </c>
      <c r="G290" s="46" t="e">
        <f t="shared" si="92"/>
        <v>#DIV/0!</v>
      </c>
    </row>
    <row r="291" spans="1:8" hidden="1">
      <c r="A291" s="29">
        <v>38</v>
      </c>
      <c r="B291" s="28" t="s">
        <v>207</v>
      </c>
      <c r="C291" s="99"/>
      <c r="D291" s="99"/>
      <c r="E291" s="99"/>
      <c r="F291" s="46" t="e">
        <f t="shared" si="93"/>
        <v>#DIV/0!</v>
      </c>
      <c r="G291" s="46" t="e">
        <f t="shared" si="92"/>
        <v>#DIV/0!</v>
      </c>
    </row>
    <row r="292" spans="1:8" hidden="1">
      <c r="A292" s="29">
        <v>381</v>
      </c>
      <c r="B292" s="28" t="s">
        <v>124</v>
      </c>
      <c r="C292" s="99"/>
      <c r="D292" s="99"/>
      <c r="E292" s="99"/>
      <c r="F292" s="46" t="e">
        <f t="shared" si="93"/>
        <v>#DIV/0!</v>
      </c>
      <c r="G292" s="46" t="e">
        <f t="shared" si="92"/>
        <v>#DIV/0!</v>
      </c>
    </row>
    <row r="293" spans="1:8" hidden="1">
      <c r="A293" s="54">
        <v>3812</v>
      </c>
      <c r="B293" s="55" t="s">
        <v>209</v>
      </c>
      <c r="C293" s="99"/>
      <c r="D293" s="93"/>
      <c r="E293" s="99"/>
      <c r="F293" s="46"/>
      <c r="G293" s="46"/>
    </row>
    <row r="294" spans="1:8" s="52" customFormat="1" hidden="1">
      <c r="A294" s="54">
        <v>3813</v>
      </c>
      <c r="B294" s="55" t="s">
        <v>210</v>
      </c>
      <c r="C294" s="94"/>
      <c r="D294" s="94"/>
      <c r="E294" s="94"/>
      <c r="F294" s="46" t="e">
        <f t="shared" si="93"/>
        <v>#DIV/0!</v>
      </c>
      <c r="G294" s="46" t="e">
        <f t="shared" si="92"/>
        <v>#DIV/0!</v>
      </c>
    </row>
    <row r="295" spans="1:8">
      <c r="A295" s="33">
        <v>4</v>
      </c>
      <c r="B295" s="28" t="s">
        <v>211</v>
      </c>
      <c r="C295" s="99">
        <f>C296</f>
        <v>2175</v>
      </c>
      <c r="D295" s="99">
        <f t="shared" ref="D295:E295" si="102">D296</f>
        <v>0</v>
      </c>
      <c r="E295" s="99">
        <f t="shared" si="102"/>
        <v>0</v>
      </c>
      <c r="F295" s="46" t="e">
        <f t="shared" si="93"/>
        <v>#DIV/0!</v>
      </c>
      <c r="G295" s="46">
        <f t="shared" si="92"/>
        <v>0</v>
      </c>
      <c r="H295" s="8"/>
    </row>
    <row r="296" spans="1:8">
      <c r="A296" s="33">
        <v>42</v>
      </c>
      <c r="B296" s="28" t="s">
        <v>216</v>
      </c>
      <c r="C296" s="99">
        <f t="shared" ref="C296:D297" si="103">C297</f>
        <v>2175</v>
      </c>
      <c r="D296" s="99">
        <f t="shared" si="103"/>
        <v>0</v>
      </c>
      <c r="E296" s="99">
        <f>E297</f>
        <v>0</v>
      </c>
      <c r="F296" s="46" t="e">
        <f t="shared" si="93"/>
        <v>#DIV/0!</v>
      </c>
      <c r="G296" s="46">
        <f t="shared" si="92"/>
        <v>0</v>
      </c>
      <c r="H296" s="8"/>
    </row>
    <row r="297" spans="1:8">
      <c r="A297" s="33">
        <v>422</v>
      </c>
      <c r="B297" s="28" t="s">
        <v>217</v>
      </c>
      <c r="C297" s="99">
        <f t="shared" si="103"/>
        <v>2175</v>
      </c>
      <c r="D297" s="99">
        <f t="shared" si="103"/>
        <v>0</v>
      </c>
      <c r="E297" s="99">
        <f>E298</f>
        <v>0</v>
      </c>
      <c r="F297" s="46" t="e">
        <f t="shared" si="93"/>
        <v>#DIV/0!</v>
      </c>
      <c r="G297" s="46">
        <f t="shared" si="92"/>
        <v>0</v>
      </c>
      <c r="H297" s="8"/>
    </row>
    <row r="298" spans="1:8">
      <c r="A298" s="33">
        <v>4221</v>
      </c>
      <c r="B298" s="34" t="s">
        <v>218</v>
      </c>
      <c r="C298" s="93">
        <v>2175</v>
      </c>
      <c r="D298" s="93">
        <v>0</v>
      </c>
      <c r="E298" s="93">
        <v>0</v>
      </c>
      <c r="F298" s="46" t="e">
        <f t="shared" si="93"/>
        <v>#DIV/0!</v>
      </c>
      <c r="G298" s="46">
        <f t="shared" si="92"/>
        <v>0</v>
      </c>
      <c r="H298" s="8"/>
    </row>
    <row r="299" spans="1:8">
      <c r="A299" s="38"/>
      <c r="B299" s="38" t="s">
        <v>33</v>
      </c>
      <c r="C299" s="92">
        <f>C300+C356</f>
        <v>305921</v>
      </c>
      <c r="D299" s="92">
        <f>D300+D356</f>
        <v>255844</v>
      </c>
      <c r="E299" s="92">
        <f>E300+E356</f>
        <v>102564.61</v>
      </c>
      <c r="F299" s="125">
        <f t="shared" si="93"/>
        <v>0.40088729851002958</v>
      </c>
      <c r="G299" s="125">
        <f t="shared" si="92"/>
        <v>0.33526501940043346</v>
      </c>
    </row>
    <row r="300" spans="1:8">
      <c r="A300" s="29">
        <v>3</v>
      </c>
      <c r="B300" s="28" t="s">
        <v>158</v>
      </c>
      <c r="C300" s="99">
        <f>C301+C309+C335+C340+C345</f>
        <v>289925</v>
      </c>
      <c r="D300" s="99">
        <f>D301+D309+D335+D340+D345</f>
        <v>253694</v>
      </c>
      <c r="E300" s="99">
        <f>E301+E309+E335+E340+E345</f>
        <v>97086.33</v>
      </c>
      <c r="F300" s="46">
        <f t="shared" si="93"/>
        <v>0.38269068247573851</v>
      </c>
      <c r="G300" s="46">
        <f t="shared" si="92"/>
        <v>0.33486705182374754</v>
      </c>
    </row>
    <row r="301" spans="1:8">
      <c r="A301" s="29">
        <v>31</v>
      </c>
      <c r="B301" s="28" t="s">
        <v>234</v>
      </c>
      <c r="C301" s="99">
        <f>C302+C307+C305</f>
        <v>35155</v>
      </c>
      <c r="D301" s="99">
        <f>D302+D307+D305</f>
        <v>32964</v>
      </c>
      <c r="E301" s="99">
        <f>E302+E307+E305</f>
        <v>23334.99</v>
      </c>
      <c r="F301" s="46">
        <f t="shared" si="93"/>
        <v>0.70789315617036774</v>
      </c>
      <c r="G301" s="46">
        <f t="shared" si="92"/>
        <v>0.66377442753520133</v>
      </c>
    </row>
    <row r="302" spans="1:8">
      <c r="A302" s="29">
        <v>311</v>
      </c>
      <c r="B302" s="28" t="s">
        <v>161</v>
      </c>
      <c r="C302" s="99">
        <f>C303+C304</f>
        <v>29435</v>
      </c>
      <c r="D302" s="99">
        <f>D303+D304</f>
        <v>27607</v>
      </c>
      <c r="E302" s="99">
        <f>E303+E304</f>
        <v>19515.02</v>
      </c>
      <c r="F302" s="46">
        <f t="shared" si="93"/>
        <v>0.70688665918064264</v>
      </c>
      <c r="G302" s="46">
        <f t="shared" si="92"/>
        <v>0.66298692033293705</v>
      </c>
    </row>
    <row r="303" spans="1:8">
      <c r="A303" s="33">
        <v>3111</v>
      </c>
      <c r="B303" s="34" t="s">
        <v>161</v>
      </c>
      <c r="C303" s="93">
        <v>29435</v>
      </c>
      <c r="D303" s="93">
        <v>27607</v>
      </c>
      <c r="E303" s="93">
        <v>19515.02</v>
      </c>
      <c r="F303" s="46">
        <f t="shared" si="93"/>
        <v>0.70688665918064264</v>
      </c>
      <c r="G303" s="46">
        <f t="shared" si="92"/>
        <v>0.66298692033293705</v>
      </c>
    </row>
    <row r="304" spans="1:8" hidden="1">
      <c r="A304" s="33">
        <v>3112</v>
      </c>
      <c r="B304" s="34" t="s">
        <v>252</v>
      </c>
      <c r="C304" s="93">
        <v>0</v>
      </c>
      <c r="D304" s="93">
        <v>0</v>
      </c>
      <c r="E304" s="93">
        <v>0</v>
      </c>
      <c r="F304" s="46" t="e">
        <f t="shared" si="93"/>
        <v>#DIV/0!</v>
      </c>
      <c r="G304" s="46" t="e">
        <f t="shared" si="92"/>
        <v>#DIV/0!</v>
      </c>
    </row>
    <row r="305" spans="1:7" s="53" customFormat="1">
      <c r="A305" s="29">
        <v>312</v>
      </c>
      <c r="B305" s="28" t="s">
        <v>163</v>
      </c>
      <c r="C305" s="99">
        <f>C306</f>
        <v>863</v>
      </c>
      <c r="D305" s="99">
        <f t="shared" ref="D305:E305" si="104">D306</f>
        <v>796</v>
      </c>
      <c r="E305" s="99">
        <f t="shared" si="104"/>
        <v>600</v>
      </c>
      <c r="F305" s="46">
        <f t="shared" si="93"/>
        <v>0.75376884422110557</v>
      </c>
      <c r="G305" s="46">
        <f t="shared" si="92"/>
        <v>0.69524913093858631</v>
      </c>
    </row>
    <row r="306" spans="1:7">
      <c r="A306" s="33">
        <v>3121</v>
      </c>
      <c r="B306" s="34" t="s">
        <v>163</v>
      </c>
      <c r="C306" s="93">
        <v>863</v>
      </c>
      <c r="D306" s="93">
        <v>796</v>
      </c>
      <c r="E306" s="93">
        <v>600</v>
      </c>
      <c r="F306" s="46">
        <f t="shared" si="93"/>
        <v>0.75376884422110557</v>
      </c>
      <c r="G306" s="46">
        <f t="shared" si="92"/>
        <v>0.69524913093858631</v>
      </c>
    </row>
    <row r="307" spans="1:7">
      <c r="A307" s="29">
        <v>313</v>
      </c>
      <c r="B307" s="28" t="s">
        <v>164</v>
      </c>
      <c r="C307" s="99">
        <f>C308</f>
        <v>4857</v>
      </c>
      <c r="D307" s="99">
        <f t="shared" ref="D307:E307" si="105">D308</f>
        <v>4561</v>
      </c>
      <c r="E307" s="99">
        <f t="shared" si="105"/>
        <v>3219.97</v>
      </c>
      <c r="F307" s="46">
        <f t="shared" si="93"/>
        <v>0.7059789519842139</v>
      </c>
      <c r="G307" s="46">
        <f t="shared" si="92"/>
        <v>0.66295449866172529</v>
      </c>
    </row>
    <row r="308" spans="1:7">
      <c r="A308" s="33">
        <v>3132</v>
      </c>
      <c r="B308" s="34" t="s">
        <v>165</v>
      </c>
      <c r="C308" s="93">
        <v>4857</v>
      </c>
      <c r="D308" s="93">
        <v>4561</v>
      </c>
      <c r="E308" s="93">
        <v>3219.97</v>
      </c>
      <c r="F308" s="46">
        <f t="shared" si="93"/>
        <v>0.7059789519842139</v>
      </c>
      <c r="G308" s="46">
        <f t="shared" si="92"/>
        <v>0.66295449866172529</v>
      </c>
    </row>
    <row r="309" spans="1:7">
      <c r="A309" s="29">
        <v>32</v>
      </c>
      <c r="B309" s="28" t="s">
        <v>166</v>
      </c>
      <c r="C309" s="99">
        <f>C310+C314+C319+C328+C330</f>
        <v>83943</v>
      </c>
      <c r="D309" s="99">
        <f>D310+D314+D319+D328+D330</f>
        <v>69414</v>
      </c>
      <c r="E309" s="99">
        <f>E310+E314+E319+E328+E330</f>
        <v>73660.59</v>
      </c>
      <c r="F309" s="46">
        <f t="shared" si="93"/>
        <v>1.0611777163108307</v>
      </c>
      <c r="G309" s="46">
        <f t="shared" si="92"/>
        <v>0.87750723705371503</v>
      </c>
    </row>
    <row r="310" spans="1:7">
      <c r="A310" s="29">
        <v>321</v>
      </c>
      <c r="B310" s="28" t="s">
        <v>167</v>
      </c>
      <c r="C310" s="99">
        <f>C311+C312+C313</f>
        <v>43368</v>
      </c>
      <c r="D310" s="99">
        <f t="shared" ref="D310:E310" si="106">D311+D312+D313</f>
        <v>33258</v>
      </c>
      <c r="E310" s="99">
        <f t="shared" si="106"/>
        <v>24260.39</v>
      </c>
      <c r="F310" s="46">
        <f t="shared" si="93"/>
        <v>0.72946028023332732</v>
      </c>
      <c r="G310" s="46">
        <f t="shared" si="92"/>
        <v>0.55940762774395869</v>
      </c>
    </row>
    <row r="311" spans="1:7">
      <c r="A311" s="33">
        <v>3211</v>
      </c>
      <c r="B311" s="34" t="s">
        <v>168</v>
      </c>
      <c r="C311" s="93">
        <v>24466</v>
      </c>
      <c r="D311" s="93">
        <v>28215</v>
      </c>
      <c r="E311" s="93">
        <v>16101.02</v>
      </c>
      <c r="F311" s="46">
        <f t="shared" si="93"/>
        <v>0.57065461633882686</v>
      </c>
      <c r="G311" s="46">
        <f t="shared" si="92"/>
        <v>0.65809776833156219</v>
      </c>
    </row>
    <row r="312" spans="1:7">
      <c r="A312" s="33">
        <v>3212</v>
      </c>
      <c r="B312" s="34" t="s">
        <v>169</v>
      </c>
      <c r="C312" s="93">
        <v>444</v>
      </c>
      <c r="D312" s="93">
        <v>398</v>
      </c>
      <c r="E312" s="93">
        <v>405.66</v>
      </c>
      <c r="F312" s="46">
        <f t="shared" si="93"/>
        <v>1.0192462311557791</v>
      </c>
      <c r="G312" s="46">
        <f t="shared" si="92"/>
        <v>0.9136486486486487</v>
      </c>
    </row>
    <row r="313" spans="1:7">
      <c r="A313" s="33">
        <v>3213</v>
      </c>
      <c r="B313" s="34" t="s">
        <v>170</v>
      </c>
      <c r="C313" s="93">
        <v>18458</v>
      </c>
      <c r="D313" s="93">
        <v>4645</v>
      </c>
      <c r="E313" s="93">
        <v>7753.71</v>
      </c>
      <c r="F313" s="46">
        <f t="shared" si="93"/>
        <v>1.6692594187298171</v>
      </c>
      <c r="G313" s="46">
        <f t="shared" si="92"/>
        <v>0.42007313901831184</v>
      </c>
    </row>
    <row r="314" spans="1:7">
      <c r="A314" s="29">
        <v>322</v>
      </c>
      <c r="B314" s="28" t="s">
        <v>172</v>
      </c>
      <c r="C314" s="99">
        <f>SUM(C315:C318)</f>
        <v>1972</v>
      </c>
      <c r="D314" s="99">
        <f>SUM(D315:D318)</f>
        <v>1328</v>
      </c>
      <c r="E314" s="99">
        <f>SUM(E315:E318)</f>
        <v>1090.94</v>
      </c>
      <c r="F314" s="46">
        <f t="shared" si="93"/>
        <v>0.82149096385542175</v>
      </c>
      <c r="G314" s="46">
        <f t="shared" si="92"/>
        <v>0.55321501014198782</v>
      </c>
    </row>
    <row r="315" spans="1:7">
      <c r="A315" s="33">
        <v>3221</v>
      </c>
      <c r="B315" s="34" t="s">
        <v>173</v>
      </c>
      <c r="C315" s="93">
        <v>475</v>
      </c>
      <c r="D315" s="93">
        <v>133</v>
      </c>
      <c r="E315" s="93">
        <v>151.25</v>
      </c>
      <c r="F315" s="46">
        <f t="shared" si="93"/>
        <v>1.137218045112782</v>
      </c>
      <c r="G315" s="46">
        <f t="shared" si="92"/>
        <v>0.31842105263157894</v>
      </c>
    </row>
    <row r="316" spans="1:7">
      <c r="A316" s="33">
        <v>3232</v>
      </c>
      <c r="B316" s="34" t="s">
        <v>180</v>
      </c>
      <c r="C316" s="93">
        <v>123</v>
      </c>
      <c r="D316" s="93">
        <v>0</v>
      </c>
      <c r="E316" s="93">
        <v>0</v>
      </c>
      <c r="F316" s="46" t="e">
        <f t="shared" si="93"/>
        <v>#DIV/0!</v>
      </c>
      <c r="G316" s="46">
        <f t="shared" si="92"/>
        <v>0</v>
      </c>
    </row>
    <row r="317" spans="1:7">
      <c r="A317" s="33">
        <v>3224</v>
      </c>
      <c r="B317" s="34" t="s">
        <v>240</v>
      </c>
      <c r="C317" s="93">
        <v>224</v>
      </c>
      <c r="D317" s="93">
        <v>0</v>
      </c>
      <c r="E317" s="93">
        <v>0</v>
      </c>
      <c r="F317" s="46" t="e">
        <f t="shared" si="93"/>
        <v>#DIV/0!</v>
      </c>
      <c r="G317" s="46">
        <f t="shared" si="92"/>
        <v>0</v>
      </c>
    </row>
    <row r="318" spans="1:7">
      <c r="A318" s="33">
        <v>3225</v>
      </c>
      <c r="B318" s="34" t="s">
        <v>333</v>
      </c>
      <c r="C318" s="93">
        <v>1150</v>
      </c>
      <c r="D318" s="93">
        <v>1195</v>
      </c>
      <c r="E318" s="93">
        <v>939.69</v>
      </c>
      <c r="F318" s="46">
        <f t="shared" si="93"/>
        <v>0.78635146443514647</v>
      </c>
      <c r="G318" s="46">
        <f t="shared" si="92"/>
        <v>0.81712173913043484</v>
      </c>
    </row>
    <row r="319" spans="1:7">
      <c r="A319" s="29">
        <v>323</v>
      </c>
      <c r="B319" s="28" t="s">
        <v>178</v>
      </c>
      <c r="C319" s="99">
        <f>SUM(C320:C327)</f>
        <v>23505</v>
      </c>
      <c r="D319" s="99">
        <f t="shared" ref="D319:E319" si="107">SUM(D320:D327)</f>
        <v>25935</v>
      </c>
      <c r="E319" s="99">
        <f t="shared" si="107"/>
        <v>35281.97</v>
      </c>
      <c r="F319" s="46">
        <f t="shared" si="93"/>
        <v>1.3603998457682669</v>
      </c>
      <c r="G319" s="46">
        <f t="shared" si="92"/>
        <v>1.5010410550946607</v>
      </c>
    </row>
    <row r="320" spans="1:7">
      <c r="A320" s="33">
        <v>3231</v>
      </c>
      <c r="B320" s="34" t="s">
        <v>179</v>
      </c>
      <c r="C320" s="93">
        <v>0</v>
      </c>
      <c r="D320" s="93">
        <v>531</v>
      </c>
      <c r="E320" s="93">
        <v>247.3</v>
      </c>
      <c r="F320" s="46">
        <f t="shared" si="93"/>
        <v>0.46572504708097928</v>
      </c>
      <c r="G320" s="46" t="e">
        <f t="shared" si="92"/>
        <v>#DIV/0!</v>
      </c>
    </row>
    <row r="321" spans="1:7">
      <c r="A321" s="33">
        <v>3232</v>
      </c>
      <c r="B321" s="34" t="s">
        <v>180</v>
      </c>
      <c r="C321" s="93">
        <v>0</v>
      </c>
      <c r="D321" s="93">
        <v>0</v>
      </c>
      <c r="E321" s="93">
        <v>26.55</v>
      </c>
      <c r="F321" s="46" t="s">
        <v>348</v>
      </c>
      <c r="G321" s="46" t="e">
        <f t="shared" si="92"/>
        <v>#DIV/0!</v>
      </c>
    </row>
    <row r="322" spans="1:7">
      <c r="A322" s="33">
        <v>3233</v>
      </c>
      <c r="B322" s="34" t="s">
        <v>181</v>
      </c>
      <c r="C322" s="93">
        <v>0</v>
      </c>
      <c r="D322" s="93">
        <v>265</v>
      </c>
      <c r="E322" s="93">
        <v>68.650000000000006</v>
      </c>
      <c r="F322" s="46">
        <f t="shared" si="93"/>
        <v>0.25905660377358491</v>
      </c>
      <c r="G322" s="46" t="e">
        <f t="shared" si="92"/>
        <v>#DIV/0!</v>
      </c>
    </row>
    <row r="323" spans="1:7">
      <c r="A323" s="33">
        <v>3235</v>
      </c>
      <c r="B323" s="34" t="s">
        <v>183</v>
      </c>
      <c r="C323" s="93">
        <v>7069</v>
      </c>
      <c r="D323" s="93">
        <v>7034</v>
      </c>
      <c r="E323" s="93">
        <v>2173.86</v>
      </c>
      <c r="F323" s="46">
        <f t="shared" si="93"/>
        <v>0.30905032698322438</v>
      </c>
      <c r="G323" s="46">
        <f t="shared" si="92"/>
        <v>0.30752015843825153</v>
      </c>
    </row>
    <row r="324" spans="1:7">
      <c r="A324" s="33">
        <v>3236</v>
      </c>
      <c r="B324" s="34" t="s">
        <v>184</v>
      </c>
      <c r="C324" s="93">
        <v>0</v>
      </c>
      <c r="D324" s="93">
        <v>319</v>
      </c>
      <c r="E324" s="93">
        <v>0</v>
      </c>
      <c r="F324" s="46">
        <f t="shared" si="93"/>
        <v>0</v>
      </c>
      <c r="G324" s="46" t="e">
        <f t="shared" si="92"/>
        <v>#DIV/0!</v>
      </c>
    </row>
    <row r="325" spans="1:7">
      <c r="A325" s="33">
        <v>3237</v>
      </c>
      <c r="B325" s="34" t="s">
        <v>185</v>
      </c>
      <c r="C325" s="71">
        <v>14962</v>
      </c>
      <c r="D325" s="93">
        <v>15927</v>
      </c>
      <c r="E325" s="93">
        <v>31770.42</v>
      </c>
      <c r="F325" s="46">
        <f t="shared" si="93"/>
        <v>1.994752307402524</v>
      </c>
      <c r="G325" s="46">
        <f t="shared" si="92"/>
        <v>2.1234072984895067</v>
      </c>
    </row>
    <row r="326" spans="1:7">
      <c r="A326" s="33">
        <v>3238</v>
      </c>
      <c r="B326" s="34" t="s">
        <v>186</v>
      </c>
      <c r="C326" s="71">
        <v>0</v>
      </c>
      <c r="D326" s="93">
        <v>664</v>
      </c>
      <c r="E326" s="93">
        <v>120.78</v>
      </c>
      <c r="F326" s="46">
        <f t="shared" si="93"/>
        <v>0.18189759036144579</v>
      </c>
      <c r="G326" s="46" t="e">
        <f t="shared" si="92"/>
        <v>#DIV/0!</v>
      </c>
    </row>
    <row r="327" spans="1:7">
      <c r="A327" s="33">
        <v>3239</v>
      </c>
      <c r="B327" s="34" t="s">
        <v>187</v>
      </c>
      <c r="C327" s="93">
        <v>1474</v>
      </c>
      <c r="D327" s="93">
        <v>1195</v>
      </c>
      <c r="E327" s="93">
        <v>874.41</v>
      </c>
      <c r="F327" s="46">
        <f t="shared" si="93"/>
        <v>0.73172384937238488</v>
      </c>
      <c r="G327" s="46">
        <f t="shared" si="92"/>
        <v>0.5932225237449118</v>
      </c>
    </row>
    <row r="328" spans="1:7">
      <c r="A328" s="29">
        <v>324</v>
      </c>
      <c r="B328" s="28" t="s">
        <v>188</v>
      </c>
      <c r="C328" s="99">
        <f>C329</f>
        <v>2734</v>
      </c>
      <c r="D328" s="99">
        <f t="shared" ref="D328:E328" si="108">D329</f>
        <v>1991</v>
      </c>
      <c r="E328" s="99">
        <f t="shared" si="108"/>
        <v>142.71</v>
      </c>
      <c r="F328" s="46">
        <f t="shared" si="93"/>
        <v>7.1677548970366656E-2</v>
      </c>
      <c r="G328" s="46">
        <f t="shared" si="92"/>
        <v>5.2198244330651067E-2</v>
      </c>
    </row>
    <row r="329" spans="1:7">
      <c r="A329" s="33">
        <v>3241</v>
      </c>
      <c r="B329" s="34" t="s">
        <v>188</v>
      </c>
      <c r="C329" s="93">
        <v>2734</v>
      </c>
      <c r="D329" s="93">
        <v>1991</v>
      </c>
      <c r="E329" s="93">
        <v>142.71</v>
      </c>
      <c r="F329" s="46">
        <f t="shared" si="93"/>
        <v>7.1677548970366656E-2</v>
      </c>
      <c r="G329" s="46">
        <f t="shared" ref="G329:G395" si="109">E329/C329</f>
        <v>5.2198244330651067E-2</v>
      </c>
    </row>
    <row r="330" spans="1:7">
      <c r="A330" s="29">
        <v>329</v>
      </c>
      <c r="B330" s="28" t="s">
        <v>189</v>
      </c>
      <c r="C330" s="99">
        <f>SUM(C331:C332)</f>
        <v>12364</v>
      </c>
      <c r="D330" s="99">
        <f>SUM(D331:D334)</f>
        <v>6902</v>
      </c>
      <c r="E330" s="99">
        <f>SUM(E331:E334)</f>
        <v>12884.58</v>
      </c>
      <c r="F330" s="46">
        <f t="shared" ref="F330:F372" si="110">E330/D330</f>
        <v>1.866789336424225</v>
      </c>
      <c r="G330" s="46">
        <f t="shared" si="109"/>
        <v>1.0421044969265609</v>
      </c>
    </row>
    <row r="331" spans="1:7">
      <c r="A331" s="33">
        <v>3293</v>
      </c>
      <c r="B331" s="34" t="s">
        <v>191</v>
      </c>
      <c r="C331" s="93">
        <v>387</v>
      </c>
      <c r="D331" s="93">
        <v>133</v>
      </c>
      <c r="E331" s="93">
        <v>985</v>
      </c>
      <c r="F331" s="46">
        <f t="shared" si="110"/>
        <v>7.4060150375939848</v>
      </c>
      <c r="G331" s="46">
        <f t="shared" si="109"/>
        <v>2.545219638242894</v>
      </c>
    </row>
    <row r="332" spans="1:7">
      <c r="A332" s="33">
        <v>3294</v>
      </c>
      <c r="B332" s="34" t="s">
        <v>192</v>
      </c>
      <c r="C332" s="93">
        <v>11977</v>
      </c>
      <c r="D332" s="93">
        <v>6636</v>
      </c>
      <c r="E332" s="93">
        <v>10899.58</v>
      </c>
      <c r="F332" s="46">
        <f t="shared" si="110"/>
        <v>1.6424924653405666</v>
      </c>
      <c r="G332" s="46">
        <f t="shared" si="109"/>
        <v>0.91004258161476159</v>
      </c>
    </row>
    <row r="333" spans="1:7">
      <c r="A333" s="33">
        <v>3295</v>
      </c>
      <c r="B333" s="34" t="s">
        <v>193</v>
      </c>
      <c r="C333" s="93">
        <v>0</v>
      </c>
      <c r="D333" s="93">
        <v>133</v>
      </c>
      <c r="E333" s="93">
        <v>0</v>
      </c>
      <c r="F333" s="46">
        <f t="shared" si="110"/>
        <v>0</v>
      </c>
      <c r="G333" s="46" t="e">
        <f t="shared" si="109"/>
        <v>#DIV/0!</v>
      </c>
    </row>
    <row r="334" spans="1:7">
      <c r="A334" s="33">
        <v>3299</v>
      </c>
      <c r="B334" s="34" t="s">
        <v>189</v>
      </c>
      <c r="C334" s="93">
        <v>0</v>
      </c>
      <c r="D334" s="93">
        <v>0</v>
      </c>
      <c r="E334" s="93">
        <v>1000</v>
      </c>
      <c r="F334" s="46" t="e">
        <f t="shared" si="110"/>
        <v>#DIV/0!</v>
      </c>
      <c r="G334" s="46" t="e">
        <f t="shared" si="109"/>
        <v>#DIV/0!</v>
      </c>
    </row>
    <row r="335" spans="1:7">
      <c r="A335" s="45">
        <v>34</v>
      </c>
      <c r="B335" s="24" t="s">
        <v>195</v>
      </c>
      <c r="C335" s="99">
        <f t="shared" ref="C335:E335" si="111">C336</f>
        <v>534</v>
      </c>
      <c r="D335" s="99">
        <f t="shared" si="111"/>
        <v>0</v>
      </c>
      <c r="E335" s="99">
        <f t="shared" si="111"/>
        <v>90.75</v>
      </c>
      <c r="F335" s="46" t="e">
        <f t="shared" si="110"/>
        <v>#DIV/0!</v>
      </c>
      <c r="G335" s="46">
        <f t="shared" si="109"/>
        <v>0.1699438202247191</v>
      </c>
    </row>
    <row r="336" spans="1:7">
      <c r="A336" s="45">
        <v>343</v>
      </c>
      <c r="B336" s="24" t="s">
        <v>196</v>
      </c>
      <c r="C336" s="99">
        <f>SUM(C337:C338)</f>
        <v>534</v>
      </c>
      <c r="D336" s="99">
        <f t="shared" ref="D336:E336" si="112">SUM(D337:D338)</f>
        <v>0</v>
      </c>
      <c r="E336" s="99">
        <f t="shared" si="112"/>
        <v>90.75</v>
      </c>
      <c r="F336" s="46" t="e">
        <f t="shared" si="110"/>
        <v>#DIV/0!</v>
      </c>
      <c r="G336" s="46">
        <f t="shared" si="109"/>
        <v>0.1699438202247191</v>
      </c>
    </row>
    <row r="337" spans="1:7">
      <c r="A337" s="88">
        <v>3431</v>
      </c>
      <c r="B337" s="31" t="s">
        <v>197</v>
      </c>
      <c r="C337" s="93">
        <v>234</v>
      </c>
      <c r="D337" s="93">
        <v>0</v>
      </c>
      <c r="E337" s="93">
        <v>44.65</v>
      </c>
      <c r="F337" s="46" t="e">
        <f t="shared" si="110"/>
        <v>#DIV/0!</v>
      </c>
      <c r="G337" s="46">
        <f t="shared" si="109"/>
        <v>0.1908119658119658</v>
      </c>
    </row>
    <row r="338" spans="1:7" ht="28.8">
      <c r="A338" s="88">
        <v>3432</v>
      </c>
      <c r="B338" s="31" t="s">
        <v>198</v>
      </c>
      <c r="C338" s="93">
        <v>300</v>
      </c>
      <c r="D338" s="93">
        <v>0</v>
      </c>
      <c r="E338" s="93">
        <v>46.1</v>
      </c>
      <c r="F338" s="46" t="e">
        <f t="shared" si="110"/>
        <v>#DIV/0!</v>
      </c>
      <c r="G338" s="46">
        <f t="shared" si="109"/>
        <v>0.15366666666666667</v>
      </c>
    </row>
    <row r="339" spans="1:7" hidden="1">
      <c r="A339" s="88">
        <v>3433</v>
      </c>
      <c r="B339" s="31" t="s">
        <v>199</v>
      </c>
      <c r="C339" s="43">
        <v>0</v>
      </c>
      <c r="D339" s="93"/>
      <c r="E339" s="93"/>
      <c r="F339" s="46" t="e">
        <f t="shared" si="110"/>
        <v>#DIV/0!</v>
      </c>
      <c r="G339" s="46" t="e">
        <f t="shared" si="109"/>
        <v>#DIV/0!</v>
      </c>
    </row>
    <row r="340" spans="1:7">
      <c r="A340" s="45">
        <v>35</v>
      </c>
      <c r="B340" s="24" t="s">
        <v>200</v>
      </c>
      <c r="C340" s="43">
        <f>C341+C343</f>
        <v>46568</v>
      </c>
      <c r="D340" s="43">
        <f t="shared" ref="D340:E340" si="113">D341+D343</f>
        <v>38514</v>
      </c>
      <c r="E340" s="43">
        <f t="shared" si="113"/>
        <v>0</v>
      </c>
      <c r="F340" s="46">
        <f t="shared" si="110"/>
        <v>0</v>
      </c>
      <c r="G340" s="46">
        <f t="shared" si="109"/>
        <v>0</v>
      </c>
    </row>
    <row r="341" spans="1:7" s="53" customFormat="1" ht="28.8" hidden="1">
      <c r="A341" s="45">
        <v>352</v>
      </c>
      <c r="B341" s="24" t="s">
        <v>336</v>
      </c>
      <c r="C341" s="43">
        <f>SUM(C342)</f>
        <v>0</v>
      </c>
      <c r="D341" s="43">
        <f t="shared" ref="D341:E341" si="114">SUM(D342)</f>
        <v>0</v>
      </c>
      <c r="E341" s="43">
        <f t="shared" si="114"/>
        <v>0</v>
      </c>
      <c r="F341" s="46" t="e">
        <f t="shared" si="110"/>
        <v>#DIV/0!</v>
      </c>
      <c r="G341" s="46" t="e">
        <f t="shared" si="109"/>
        <v>#DIV/0!</v>
      </c>
    </row>
    <row r="342" spans="1:7" s="15" customFormat="1" ht="15" hidden="1" customHeight="1">
      <c r="A342" s="70">
        <v>3522</v>
      </c>
      <c r="B342" s="41" t="s">
        <v>336</v>
      </c>
      <c r="C342" s="71"/>
      <c r="D342" s="71"/>
      <c r="E342" s="71">
        <v>0</v>
      </c>
      <c r="F342" s="46" t="e">
        <f t="shared" si="110"/>
        <v>#DIV/0!</v>
      </c>
      <c r="G342" s="46" t="e">
        <f t="shared" si="109"/>
        <v>#DIV/0!</v>
      </c>
    </row>
    <row r="343" spans="1:7">
      <c r="A343" s="45">
        <v>353</v>
      </c>
      <c r="B343" s="24" t="s">
        <v>200</v>
      </c>
      <c r="C343" s="43">
        <f>C344</f>
        <v>46568</v>
      </c>
      <c r="D343" s="43">
        <f t="shared" ref="D343:E343" si="115">D344</f>
        <v>38514</v>
      </c>
      <c r="E343" s="43">
        <f t="shared" si="115"/>
        <v>0</v>
      </c>
      <c r="F343" s="46">
        <f t="shared" si="110"/>
        <v>0</v>
      </c>
      <c r="G343" s="46">
        <f t="shared" si="109"/>
        <v>0</v>
      </c>
    </row>
    <row r="344" spans="1:7">
      <c r="A344" s="70">
        <v>3531</v>
      </c>
      <c r="B344" s="41" t="s">
        <v>330</v>
      </c>
      <c r="C344" s="93">
        <v>46568</v>
      </c>
      <c r="D344" s="93">
        <v>38514</v>
      </c>
      <c r="E344" s="93">
        <v>0</v>
      </c>
      <c r="F344" s="46">
        <f t="shared" si="110"/>
        <v>0</v>
      </c>
      <c r="G344" s="46">
        <f t="shared" si="109"/>
        <v>0</v>
      </c>
    </row>
    <row r="345" spans="1:7" ht="17.25" customHeight="1">
      <c r="A345" s="45">
        <v>36</v>
      </c>
      <c r="B345" s="24" t="s">
        <v>201</v>
      </c>
      <c r="C345" s="99">
        <f>C346</f>
        <v>123725</v>
      </c>
      <c r="D345" s="99">
        <f t="shared" ref="D345:E346" si="116">D346</f>
        <v>112802</v>
      </c>
      <c r="E345" s="99">
        <f t="shared" si="116"/>
        <v>0</v>
      </c>
      <c r="F345" s="46">
        <f t="shared" si="110"/>
        <v>0</v>
      </c>
      <c r="G345" s="46">
        <f t="shared" si="109"/>
        <v>0</v>
      </c>
    </row>
    <row r="346" spans="1:7">
      <c r="A346" s="45">
        <v>361</v>
      </c>
      <c r="B346" s="24" t="s">
        <v>201</v>
      </c>
      <c r="C346" s="99">
        <f>C347</f>
        <v>123725</v>
      </c>
      <c r="D346" s="99">
        <f t="shared" si="116"/>
        <v>112802</v>
      </c>
      <c r="E346" s="99">
        <f t="shared" si="116"/>
        <v>0</v>
      </c>
      <c r="F346" s="46">
        <f t="shared" si="110"/>
        <v>0</v>
      </c>
      <c r="G346" s="46">
        <f t="shared" si="109"/>
        <v>0</v>
      </c>
    </row>
    <row r="347" spans="1:7">
      <c r="A347" s="70">
        <v>3611</v>
      </c>
      <c r="B347" s="41" t="s">
        <v>202</v>
      </c>
      <c r="C347" s="93">
        <v>123725</v>
      </c>
      <c r="D347" s="93">
        <v>112802</v>
      </c>
      <c r="E347" s="93">
        <v>0</v>
      </c>
      <c r="F347" s="46">
        <f t="shared" si="110"/>
        <v>0</v>
      </c>
      <c r="G347" s="46">
        <f t="shared" si="109"/>
        <v>0</v>
      </c>
    </row>
    <row r="348" spans="1:7" hidden="1">
      <c r="A348" s="29">
        <v>369</v>
      </c>
      <c r="B348" s="28" t="s">
        <v>107</v>
      </c>
      <c r="C348" s="99"/>
      <c r="D348" s="99"/>
      <c r="E348" s="99"/>
      <c r="F348" s="46" t="e">
        <f t="shared" si="110"/>
        <v>#DIV/0!</v>
      </c>
      <c r="G348" s="46" t="e">
        <f t="shared" si="109"/>
        <v>#DIV/0!</v>
      </c>
    </row>
    <row r="349" spans="1:7" hidden="1">
      <c r="A349" s="33">
        <v>3691</v>
      </c>
      <c r="B349" s="34" t="s">
        <v>108</v>
      </c>
      <c r="C349" s="93"/>
      <c r="D349" s="93"/>
      <c r="E349" s="93"/>
      <c r="F349" s="46" t="e">
        <f t="shared" si="110"/>
        <v>#DIV/0!</v>
      </c>
      <c r="G349" s="46" t="e">
        <f t="shared" si="109"/>
        <v>#DIV/0!</v>
      </c>
    </row>
    <row r="350" spans="1:7" ht="28.8" hidden="1">
      <c r="A350" s="29">
        <v>37</v>
      </c>
      <c r="B350" s="36" t="s">
        <v>205</v>
      </c>
      <c r="C350" s="99"/>
      <c r="D350" s="99"/>
      <c r="E350" s="99"/>
      <c r="F350" s="46" t="e">
        <f t="shared" si="110"/>
        <v>#DIV/0!</v>
      </c>
      <c r="G350" s="46" t="e">
        <f t="shared" si="109"/>
        <v>#DIV/0!</v>
      </c>
    </row>
    <row r="351" spans="1:7" hidden="1">
      <c r="A351" s="29">
        <v>372</v>
      </c>
      <c r="B351" s="28" t="s">
        <v>253</v>
      </c>
      <c r="C351" s="99"/>
      <c r="D351" s="99"/>
      <c r="E351" s="99"/>
      <c r="F351" s="46" t="e">
        <f t="shared" si="110"/>
        <v>#DIV/0!</v>
      </c>
      <c r="G351" s="46" t="e">
        <f t="shared" si="109"/>
        <v>#DIV/0!</v>
      </c>
    </row>
    <row r="352" spans="1:7" hidden="1">
      <c r="A352" s="33">
        <v>3721</v>
      </c>
      <c r="B352" s="34" t="s">
        <v>254</v>
      </c>
      <c r="C352" s="93"/>
      <c r="D352" s="93"/>
      <c r="E352" s="93"/>
      <c r="F352" s="46" t="e">
        <f t="shared" si="110"/>
        <v>#DIV/0!</v>
      </c>
      <c r="G352" s="46" t="e">
        <f t="shared" si="109"/>
        <v>#DIV/0!</v>
      </c>
    </row>
    <row r="353" spans="1:7" hidden="1">
      <c r="A353" s="29">
        <v>38</v>
      </c>
      <c r="B353" s="28" t="s">
        <v>207</v>
      </c>
      <c r="C353" s="99"/>
      <c r="D353" s="99"/>
      <c r="E353" s="99"/>
      <c r="F353" s="46" t="e">
        <f t="shared" si="110"/>
        <v>#DIV/0!</v>
      </c>
      <c r="G353" s="46" t="e">
        <f t="shared" si="109"/>
        <v>#DIV/0!</v>
      </c>
    </row>
    <row r="354" spans="1:7" hidden="1">
      <c r="A354" s="29">
        <v>381</v>
      </c>
      <c r="B354" s="28" t="s">
        <v>124</v>
      </c>
      <c r="C354" s="99"/>
      <c r="D354" s="99"/>
      <c r="E354" s="99"/>
      <c r="F354" s="46" t="e">
        <f t="shared" si="110"/>
        <v>#DIV/0!</v>
      </c>
      <c r="G354" s="46" t="e">
        <f t="shared" si="109"/>
        <v>#DIV/0!</v>
      </c>
    </row>
    <row r="355" spans="1:7" hidden="1">
      <c r="A355" s="33">
        <v>3812</v>
      </c>
      <c r="B355" s="34" t="s">
        <v>209</v>
      </c>
      <c r="C355" s="93"/>
      <c r="D355" s="93"/>
      <c r="E355" s="93"/>
      <c r="F355" s="46" t="e">
        <f t="shared" si="110"/>
        <v>#DIV/0!</v>
      </c>
      <c r="G355" s="46" t="e">
        <f t="shared" si="109"/>
        <v>#DIV/0!</v>
      </c>
    </row>
    <row r="356" spans="1:7">
      <c r="A356" s="29">
        <v>4</v>
      </c>
      <c r="B356" s="28" t="s">
        <v>211</v>
      </c>
      <c r="C356" s="99">
        <f>C357</f>
        <v>15996</v>
      </c>
      <c r="D356" s="99">
        <f t="shared" ref="D356:E356" si="117">D357</f>
        <v>2150</v>
      </c>
      <c r="E356" s="99">
        <f t="shared" si="117"/>
        <v>5478.28</v>
      </c>
      <c r="F356" s="46">
        <f t="shared" si="110"/>
        <v>2.5480372093023256</v>
      </c>
      <c r="G356" s="46">
        <f t="shared" si="109"/>
        <v>0.34247811952988244</v>
      </c>
    </row>
    <row r="357" spans="1:7">
      <c r="A357" s="29">
        <v>42</v>
      </c>
      <c r="B357" s="28" t="s">
        <v>216</v>
      </c>
      <c r="C357" s="99">
        <f>C358+C362</f>
        <v>15996</v>
      </c>
      <c r="D357" s="99">
        <f t="shared" ref="D357" si="118">D358+D362</f>
        <v>2150</v>
      </c>
      <c r="E357" s="99">
        <f>E358+E362</f>
        <v>5478.28</v>
      </c>
      <c r="F357" s="46">
        <f t="shared" si="110"/>
        <v>2.5480372093023256</v>
      </c>
      <c r="G357" s="46">
        <f t="shared" si="109"/>
        <v>0.34247811952988244</v>
      </c>
    </row>
    <row r="358" spans="1:7">
      <c r="A358" s="29">
        <v>422</v>
      </c>
      <c r="B358" s="28" t="s">
        <v>217</v>
      </c>
      <c r="C358" s="99">
        <f>SUM(C359:C361)</f>
        <v>14372</v>
      </c>
      <c r="D358" s="99">
        <f t="shared" ref="D358" si="119">SUM(D359:D361)</f>
        <v>2150</v>
      </c>
      <c r="E358" s="99">
        <f>SUM(E359:E361)</f>
        <v>5478.28</v>
      </c>
      <c r="F358" s="46">
        <f t="shared" si="110"/>
        <v>2.5480372093023256</v>
      </c>
      <c r="G358" s="46">
        <f t="shared" si="109"/>
        <v>0.38117728917339266</v>
      </c>
    </row>
    <row r="359" spans="1:7">
      <c r="A359" s="33">
        <v>4221</v>
      </c>
      <c r="B359" s="34" t="s">
        <v>218</v>
      </c>
      <c r="C359" s="93">
        <v>13104</v>
      </c>
      <c r="D359" s="93">
        <v>2004</v>
      </c>
      <c r="E359" s="93">
        <v>5478.28</v>
      </c>
      <c r="F359" s="46">
        <f t="shared" si="110"/>
        <v>2.7336726546906185</v>
      </c>
      <c r="G359" s="46">
        <f t="shared" si="109"/>
        <v>0.41806166056166055</v>
      </c>
    </row>
    <row r="360" spans="1:7">
      <c r="A360" s="33">
        <v>4222</v>
      </c>
      <c r="B360" s="34" t="s">
        <v>219</v>
      </c>
      <c r="C360" s="93">
        <v>1268</v>
      </c>
      <c r="D360" s="93">
        <v>146</v>
      </c>
      <c r="E360" s="93">
        <v>0</v>
      </c>
      <c r="F360" s="46">
        <f t="shared" si="110"/>
        <v>0</v>
      </c>
      <c r="G360" s="46">
        <f t="shared" si="109"/>
        <v>0</v>
      </c>
    </row>
    <row r="361" spans="1:7" hidden="1">
      <c r="A361" s="33">
        <v>4227</v>
      </c>
      <c r="B361" s="34" t="s">
        <v>223</v>
      </c>
      <c r="C361" s="93">
        <v>0</v>
      </c>
      <c r="D361" s="93"/>
      <c r="E361" s="93"/>
      <c r="F361" s="46" t="e">
        <f t="shared" si="110"/>
        <v>#DIV/0!</v>
      </c>
      <c r="G361" s="46" t="e">
        <f t="shared" si="109"/>
        <v>#DIV/0!</v>
      </c>
    </row>
    <row r="362" spans="1:7">
      <c r="A362" s="45">
        <v>424</v>
      </c>
      <c r="B362" s="24" t="s">
        <v>226</v>
      </c>
      <c r="C362" s="99">
        <f>C363</f>
        <v>1624</v>
      </c>
      <c r="D362" s="99">
        <f t="shared" ref="D362:E362" si="120">D363</f>
        <v>0</v>
      </c>
      <c r="E362" s="99">
        <f t="shared" si="120"/>
        <v>0</v>
      </c>
      <c r="F362" s="46" t="e">
        <f t="shared" si="110"/>
        <v>#DIV/0!</v>
      </c>
      <c r="G362" s="46">
        <f t="shared" si="109"/>
        <v>0</v>
      </c>
    </row>
    <row r="363" spans="1:7">
      <c r="A363" s="88">
        <v>4241</v>
      </c>
      <c r="B363" s="31" t="s">
        <v>227</v>
      </c>
      <c r="C363" s="93">
        <v>1624</v>
      </c>
      <c r="D363" s="93">
        <v>0</v>
      </c>
      <c r="E363" s="93">
        <v>0</v>
      </c>
      <c r="F363" s="46" t="e">
        <f t="shared" si="110"/>
        <v>#DIV/0!</v>
      </c>
      <c r="G363" s="46">
        <f t="shared" si="109"/>
        <v>0</v>
      </c>
    </row>
    <row r="364" spans="1:7" s="15" customFormat="1" ht="15" customHeight="1">
      <c r="A364" s="38"/>
      <c r="B364" s="38" t="s">
        <v>153</v>
      </c>
      <c r="C364" s="96">
        <f>C365+C413</f>
        <v>69409</v>
      </c>
      <c r="D364" s="96">
        <f>D365+D413</f>
        <v>57081</v>
      </c>
      <c r="E364" s="96">
        <f>E365+E413</f>
        <v>35316.67</v>
      </c>
      <c r="F364" s="125">
        <f t="shared" si="110"/>
        <v>0.61871148017729194</v>
      </c>
      <c r="G364" s="125">
        <f t="shared" si="109"/>
        <v>0.50881974960019594</v>
      </c>
    </row>
    <row r="365" spans="1:7" s="15" customFormat="1" ht="15" customHeight="1">
      <c r="A365" s="68">
        <v>3</v>
      </c>
      <c r="B365" s="28" t="s">
        <v>158</v>
      </c>
      <c r="C365" s="99">
        <f>C366+C373+C396+C400+C405+C410</f>
        <v>69409</v>
      </c>
      <c r="D365" s="99">
        <f>D366+D373+D396+D400+D405+D410</f>
        <v>57081</v>
      </c>
      <c r="E365" s="99">
        <f>E366+E373+E396+E400+E405+E410</f>
        <v>35316.67</v>
      </c>
      <c r="F365" s="46">
        <f t="shared" si="110"/>
        <v>0.61871148017729194</v>
      </c>
      <c r="G365" s="46">
        <f t="shared" si="109"/>
        <v>0.50881974960019594</v>
      </c>
    </row>
    <row r="366" spans="1:7" s="15" customFormat="1" ht="15" customHeight="1">
      <c r="A366" s="68">
        <v>31</v>
      </c>
      <c r="B366" s="28" t="s">
        <v>234</v>
      </c>
      <c r="C366" s="99">
        <f>C367+C369+C371</f>
        <v>38927</v>
      </c>
      <c r="D366" s="99">
        <f t="shared" ref="D366" si="121">D367+D369+D371</f>
        <v>57081</v>
      </c>
      <c r="E366" s="99">
        <f>E367+E369+E371</f>
        <v>0</v>
      </c>
      <c r="F366" s="46">
        <f t="shared" si="110"/>
        <v>0</v>
      </c>
      <c r="G366" s="46">
        <f t="shared" si="109"/>
        <v>0</v>
      </c>
    </row>
    <row r="367" spans="1:7" s="15" customFormat="1" ht="15" customHeight="1">
      <c r="A367" s="68">
        <v>311</v>
      </c>
      <c r="B367" s="28" t="s">
        <v>161</v>
      </c>
      <c r="C367" s="99">
        <f>C368</f>
        <v>33414</v>
      </c>
      <c r="D367" s="99">
        <f t="shared" ref="D367:E367" si="122">D368</f>
        <v>48997</v>
      </c>
      <c r="E367" s="99">
        <f t="shared" si="122"/>
        <v>0</v>
      </c>
      <c r="F367" s="46">
        <f t="shared" si="110"/>
        <v>0</v>
      </c>
      <c r="G367" s="46">
        <f t="shared" si="109"/>
        <v>0</v>
      </c>
    </row>
    <row r="368" spans="1:7" s="15" customFormat="1" ht="15" customHeight="1">
      <c r="A368" s="42">
        <v>3111</v>
      </c>
      <c r="B368" s="41" t="s">
        <v>239</v>
      </c>
      <c r="C368" s="94">
        <v>33414</v>
      </c>
      <c r="D368" s="94">
        <v>48997</v>
      </c>
      <c r="E368" s="94">
        <v>0</v>
      </c>
      <c r="F368" s="46">
        <f t="shared" si="110"/>
        <v>0</v>
      </c>
      <c r="G368" s="46">
        <f t="shared" si="109"/>
        <v>0</v>
      </c>
    </row>
    <row r="369" spans="1:7" s="15" customFormat="1" ht="15" hidden="1" customHeight="1">
      <c r="A369" s="68">
        <v>312</v>
      </c>
      <c r="B369" s="69" t="s">
        <v>163</v>
      </c>
      <c r="C369" s="99">
        <f>C370</f>
        <v>0</v>
      </c>
      <c r="D369" s="99"/>
      <c r="E369" s="99"/>
      <c r="F369" s="46" t="e">
        <f t="shared" si="110"/>
        <v>#DIV/0!</v>
      </c>
      <c r="G369" s="46" t="e">
        <f t="shared" si="109"/>
        <v>#DIV/0!</v>
      </c>
    </row>
    <row r="370" spans="1:7" s="15" customFormat="1" ht="15" hidden="1" customHeight="1">
      <c r="A370" s="42">
        <v>3121</v>
      </c>
      <c r="B370" s="41" t="s">
        <v>163</v>
      </c>
      <c r="C370" s="94">
        <v>0</v>
      </c>
      <c r="D370" s="94">
        <v>0</v>
      </c>
      <c r="E370" s="94">
        <v>0</v>
      </c>
      <c r="F370" s="46" t="e">
        <f t="shared" si="110"/>
        <v>#DIV/0!</v>
      </c>
      <c r="G370" s="46" t="e">
        <f t="shared" si="109"/>
        <v>#DIV/0!</v>
      </c>
    </row>
    <row r="371" spans="1:7" s="15" customFormat="1" ht="15" customHeight="1">
      <c r="A371" s="68">
        <v>313</v>
      </c>
      <c r="B371" s="69" t="s">
        <v>164</v>
      </c>
      <c r="C371" s="99">
        <f>C372</f>
        <v>5513</v>
      </c>
      <c r="D371" s="99">
        <f t="shared" ref="D371:E371" si="123">D372</f>
        <v>8084</v>
      </c>
      <c r="E371" s="99">
        <f t="shared" si="123"/>
        <v>0</v>
      </c>
      <c r="F371" s="46">
        <f t="shared" si="110"/>
        <v>0</v>
      </c>
      <c r="G371" s="46">
        <f t="shared" si="109"/>
        <v>0</v>
      </c>
    </row>
    <row r="372" spans="1:7" s="15" customFormat="1" ht="15" customHeight="1">
      <c r="A372" s="42">
        <v>3132</v>
      </c>
      <c r="B372" s="41" t="s">
        <v>165</v>
      </c>
      <c r="C372" s="94">
        <v>5513</v>
      </c>
      <c r="D372" s="94">
        <v>8084</v>
      </c>
      <c r="E372" s="94">
        <v>0</v>
      </c>
      <c r="F372" s="46">
        <f t="shared" si="110"/>
        <v>0</v>
      </c>
      <c r="G372" s="46">
        <f t="shared" si="109"/>
        <v>0</v>
      </c>
    </row>
    <row r="373" spans="1:7" s="15" customFormat="1" ht="15" customHeight="1">
      <c r="A373" s="68">
        <v>32</v>
      </c>
      <c r="B373" s="28" t="s">
        <v>166</v>
      </c>
      <c r="C373" s="99">
        <f>C374+C378+C382+C391+C389</f>
        <v>30416</v>
      </c>
      <c r="D373" s="99">
        <f>D374+D378+D382+D391+D389</f>
        <v>0</v>
      </c>
      <c r="E373" s="99">
        <f>E374+E378+E382+E391+E389</f>
        <v>35316.25</v>
      </c>
      <c r="F373" s="46"/>
      <c r="G373" s="46">
        <f t="shared" si="109"/>
        <v>1.1611076407154128</v>
      </c>
    </row>
    <row r="374" spans="1:7" s="15" customFormat="1" ht="15" customHeight="1">
      <c r="A374" s="68">
        <v>321</v>
      </c>
      <c r="B374" s="69" t="s">
        <v>167</v>
      </c>
      <c r="C374" s="99">
        <f>SUM(C375:C377)</f>
        <v>9387</v>
      </c>
      <c r="D374" s="99">
        <f t="shared" ref="D374:E374" si="124">SUM(D375:D377)</f>
        <v>0</v>
      </c>
      <c r="E374" s="99">
        <f t="shared" si="124"/>
        <v>0</v>
      </c>
      <c r="F374" s="46"/>
      <c r="G374" s="46">
        <f t="shared" si="109"/>
        <v>0</v>
      </c>
    </row>
    <row r="375" spans="1:7" s="15" customFormat="1" ht="15" customHeight="1">
      <c r="A375" s="42">
        <v>3211</v>
      </c>
      <c r="B375" s="41" t="s">
        <v>168</v>
      </c>
      <c r="C375" s="94">
        <v>7469</v>
      </c>
      <c r="D375" s="94">
        <v>0</v>
      </c>
      <c r="E375" s="94">
        <v>0</v>
      </c>
      <c r="F375" s="46"/>
      <c r="G375" s="46">
        <f t="shared" si="109"/>
        <v>0</v>
      </c>
    </row>
    <row r="376" spans="1:7" s="15" customFormat="1" ht="15" hidden="1" customHeight="1">
      <c r="A376" s="42">
        <v>3212</v>
      </c>
      <c r="B376" s="41" t="s">
        <v>169</v>
      </c>
      <c r="C376" s="94">
        <v>0</v>
      </c>
      <c r="D376" s="94"/>
      <c r="E376" s="94"/>
      <c r="F376" s="46"/>
      <c r="G376" s="46" t="e">
        <f t="shared" si="109"/>
        <v>#DIV/0!</v>
      </c>
    </row>
    <row r="377" spans="1:7" s="15" customFormat="1" ht="15" customHeight="1">
      <c r="A377" s="42">
        <v>3213</v>
      </c>
      <c r="B377" s="41" t="s">
        <v>170</v>
      </c>
      <c r="C377" s="94">
        <v>1918</v>
      </c>
      <c r="D377" s="94">
        <v>0</v>
      </c>
      <c r="E377" s="94">
        <v>0</v>
      </c>
      <c r="F377" s="46"/>
      <c r="G377" s="46">
        <f t="shared" si="109"/>
        <v>0</v>
      </c>
    </row>
    <row r="378" spans="1:7" s="15" customFormat="1" ht="15" hidden="1" customHeight="1">
      <c r="A378" s="68">
        <v>322</v>
      </c>
      <c r="B378" s="69" t="s">
        <v>172</v>
      </c>
      <c r="C378" s="99">
        <f>SUM(C379:C381)</f>
        <v>0</v>
      </c>
      <c r="D378" s="99">
        <f t="shared" ref="D378:E378" si="125">SUM(D379:D381)</f>
        <v>0</v>
      </c>
      <c r="E378" s="99">
        <f t="shared" si="125"/>
        <v>0</v>
      </c>
      <c r="F378" s="46"/>
      <c r="G378" s="46" t="e">
        <f t="shared" si="109"/>
        <v>#DIV/0!</v>
      </c>
    </row>
    <row r="379" spans="1:7" s="15" customFormat="1" ht="15" hidden="1" customHeight="1">
      <c r="A379" s="42">
        <v>3221</v>
      </c>
      <c r="B379" s="89" t="s">
        <v>173</v>
      </c>
      <c r="C379" s="94">
        <v>0</v>
      </c>
      <c r="D379" s="94"/>
      <c r="E379" s="94">
        <v>0</v>
      </c>
      <c r="F379" s="46"/>
      <c r="G379" s="46" t="e">
        <f t="shared" si="109"/>
        <v>#DIV/0!</v>
      </c>
    </row>
    <row r="380" spans="1:7" s="15" customFormat="1" ht="15" hidden="1" customHeight="1">
      <c r="A380" s="42">
        <v>3224</v>
      </c>
      <c r="B380" s="41" t="s">
        <v>255</v>
      </c>
      <c r="C380" s="94">
        <v>0</v>
      </c>
      <c r="D380" s="94">
        <v>0</v>
      </c>
      <c r="E380" s="94">
        <v>0</v>
      </c>
      <c r="F380" s="46"/>
      <c r="G380" s="46" t="e">
        <f t="shared" si="109"/>
        <v>#DIV/0!</v>
      </c>
    </row>
    <row r="381" spans="1:7" s="15" customFormat="1" ht="15" hidden="1" customHeight="1">
      <c r="A381" s="42">
        <v>3225</v>
      </c>
      <c r="B381" s="41" t="s">
        <v>333</v>
      </c>
      <c r="C381" s="94">
        <v>0</v>
      </c>
      <c r="D381" s="94">
        <v>0</v>
      </c>
      <c r="E381" s="94">
        <v>0</v>
      </c>
      <c r="F381" s="46"/>
      <c r="G381" s="46" t="e">
        <f t="shared" si="109"/>
        <v>#DIV/0!</v>
      </c>
    </row>
    <row r="382" spans="1:7" s="15" customFormat="1" ht="15" customHeight="1">
      <c r="A382" s="68">
        <v>323</v>
      </c>
      <c r="B382" s="69" t="s">
        <v>178</v>
      </c>
      <c r="C382" s="99">
        <f>SUM(C384:C388)</f>
        <v>10834</v>
      </c>
      <c r="D382" s="99">
        <f t="shared" ref="D382:E382" si="126">SUM(D384:D388)</f>
        <v>0</v>
      </c>
      <c r="E382" s="99">
        <f t="shared" si="126"/>
        <v>26597.82</v>
      </c>
      <c r="F382" s="46"/>
      <c r="G382" s="46">
        <f t="shared" si="109"/>
        <v>2.4550323057042642</v>
      </c>
    </row>
    <row r="383" spans="1:7" s="15" customFormat="1" ht="15" hidden="1" customHeight="1">
      <c r="A383" s="42">
        <v>3231</v>
      </c>
      <c r="B383" s="89" t="s">
        <v>179</v>
      </c>
      <c r="C383" s="94"/>
      <c r="D383" s="94"/>
      <c r="E383" s="94"/>
      <c r="F383" s="46"/>
      <c r="G383" s="46" t="e">
        <f t="shared" si="109"/>
        <v>#DIV/0!</v>
      </c>
    </row>
    <row r="384" spans="1:7" s="15" customFormat="1" ht="15" hidden="1" customHeight="1">
      <c r="A384" s="42">
        <v>3233</v>
      </c>
      <c r="B384" s="41" t="s">
        <v>181</v>
      </c>
      <c r="C384" s="94"/>
      <c r="D384" s="94"/>
      <c r="E384" s="94"/>
      <c r="F384" s="46"/>
      <c r="G384" s="46" t="e">
        <f t="shared" si="109"/>
        <v>#DIV/0!</v>
      </c>
    </row>
    <row r="385" spans="1:7" s="15" customFormat="1" ht="15" customHeight="1">
      <c r="A385" s="42">
        <v>3235</v>
      </c>
      <c r="B385" s="41" t="s">
        <v>183</v>
      </c>
      <c r="C385" s="94">
        <v>306</v>
      </c>
      <c r="D385" s="94">
        <v>0</v>
      </c>
      <c r="E385" s="94">
        <v>101.98</v>
      </c>
      <c r="F385" s="46"/>
      <c r="G385" s="46">
        <f t="shared" si="109"/>
        <v>0.33326797385620915</v>
      </c>
    </row>
    <row r="386" spans="1:7" s="15" customFormat="1" ht="15" customHeight="1">
      <c r="A386" s="42">
        <v>3237</v>
      </c>
      <c r="B386" s="41" t="s">
        <v>185</v>
      </c>
      <c r="C386" s="94">
        <v>9662</v>
      </c>
      <c r="D386" s="94">
        <v>0</v>
      </c>
      <c r="E386" s="94">
        <v>10061.06</v>
      </c>
      <c r="F386" s="46"/>
      <c r="G386" s="46">
        <f t="shared" si="109"/>
        <v>1.0413020078658661</v>
      </c>
    </row>
    <row r="387" spans="1:7" s="15" customFormat="1" ht="15" customHeight="1">
      <c r="A387" s="42">
        <v>3238</v>
      </c>
      <c r="B387" s="41" t="s">
        <v>186</v>
      </c>
      <c r="C387" s="94">
        <v>0</v>
      </c>
      <c r="D387" s="94">
        <v>0</v>
      </c>
      <c r="E387" s="94">
        <v>16434.78</v>
      </c>
      <c r="F387" s="46"/>
      <c r="G387" s="46"/>
    </row>
    <row r="388" spans="1:7" s="15" customFormat="1" ht="15" customHeight="1">
      <c r="A388" s="42">
        <v>3239</v>
      </c>
      <c r="B388" s="41" t="s">
        <v>187</v>
      </c>
      <c r="C388" s="94">
        <v>866</v>
      </c>
      <c r="D388" s="94">
        <v>0</v>
      </c>
      <c r="E388" s="94">
        <v>0</v>
      </c>
      <c r="F388" s="46"/>
      <c r="G388" s="46">
        <f t="shared" si="109"/>
        <v>0</v>
      </c>
    </row>
    <row r="389" spans="1:7">
      <c r="A389" s="29">
        <v>324</v>
      </c>
      <c r="B389" s="28" t="s">
        <v>188</v>
      </c>
      <c r="C389" s="99">
        <f>C390</f>
        <v>8839</v>
      </c>
      <c r="D389" s="99">
        <f t="shared" ref="D389:E389" si="127">D390</f>
        <v>0</v>
      </c>
      <c r="E389" s="99">
        <f t="shared" si="127"/>
        <v>6799.44</v>
      </c>
      <c r="F389" s="46"/>
      <c r="G389" s="46">
        <f t="shared" si="109"/>
        <v>0.76925444054757319</v>
      </c>
    </row>
    <row r="390" spans="1:7">
      <c r="A390" s="33">
        <v>3241</v>
      </c>
      <c r="B390" s="34" t="s">
        <v>188</v>
      </c>
      <c r="C390" s="93">
        <v>8839</v>
      </c>
      <c r="D390" s="93">
        <v>0</v>
      </c>
      <c r="E390" s="93">
        <v>6799.44</v>
      </c>
      <c r="F390" s="46"/>
      <c r="G390" s="46">
        <f t="shared" si="109"/>
        <v>0.76925444054757319</v>
      </c>
    </row>
    <row r="391" spans="1:7" s="15" customFormat="1" ht="15" customHeight="1">
      <c r="A391" s="68">
        <v>329</v>
      </c>
      <c r="B391" s="69" t="s">
        <v>187</v>
      </c>
      <c r="C391" s="99">
        <f>SUM(C392:C395)</f>
        <v>1356</v>
      </c>
      <c r="D391" s="99">
        <f t="shared" ref="D391:E391" si="128">SUM(D392:D395)</f>
        <v>0</v>
      </c>
      <c r="E391" s="99">
        <f t="shared" si="128"/>
        <v>1918.99</v>
      </c>
      <c r="F391" s="46"/>
      <c r="G391" s="46">
        <f t="shared" si="109"/>
        <v>1.4151843657817109</v>
      </c>
    </row>
    <row r="392" spans="1:7" s="15" customFormat="1" ht="15" customHeight="1">
      <c r="A392" s="42">
        <v>3293</v>
      </c>
      <c r="B392" s="41" t="s">
        <v>191</v>
      </c>
      <c r="C392" s="94">
        <v>1095</v>
      </c>
      <c r="D392" s="94">
        <v>0</v>
      </c>
      <c r="E392" s="94">
        <v>1918.99</v>
      </c>
      <c r="F392" s="46"/>
      <c r="G392" s="46">
        <f t="shared" si="109"/>
        <v>1.7525022831050228</v>
      </c>
    </row>
    <row r="393" spans="1:7" s="15" customFormat="1" ht="15" hidden="1" customHeight="1">
      <c r="A393" s="42">
        <v>3294</v>
      </c>
      <c r="B393" s="41" t="s">
        <v>192</v>
      </c>
      <c r="C393" s="94">
        <v>0</v>
      </c>
      <c r="D393" s="94"/>
      <c r="E393" s="94"/>
      <c r="F393" s="46"/>
      <c r="G393" s="46" t="e">
        <f t="shared" si="109"/>
        <v>#DIV/0!</v>
      </c>
    </row>
    <row r="394" spans="1:7" s="15" customFormat="1" ht="15" customHeight="1">
      <c r="A394" s="42">
        <v>3295</v>
      </c>
      <c r="B394" s="41" t="s">
        <v>193</v>
      </c>
      <c r="C394" s="94">
        <v>261</v>
      </c>
      <c r="D394" s="94">
        <v>0</v>
      </c>
      <c r="E394" s="94">
        <v>0</v>
      </c>
      <c r="F394" s="46"/>
      <c r="G394" s="46">
        <f t="shared" si="109"/>
        <v>0</v>
      </c>
    </row>
    <row r="395" spans="1:7" s="15" customFormat="1" ht="15" hidden="1" customHeight="1">
      <c r="A395" s="42">
        <v>3299</v>
      </c>
      <c r="B395" s="41" t="s">
        <v>189</v>
      </c>
      <c r="C395" s="94">
        <v>0</v>
      </c>
      <c r="D395" s="94"/>
      <c r="E395" s="94"/>
      <c r="F395" s="46"/>
      <c r="G395" s="46" t="e">
        <f t="shared" si="109"/>
        <v>#DIV/0!</v>
      </c>
    </row>
    <row r="396" spans="1:7" s="15" customFormat="1" ht="15" customHeight="1">
      <c r="A396" s="24">
        <v>34</v>
      </c>
      <c r="B396" s="24" t="s">
        <v>195</v>
      </c>
      <c r="C396" s="99">
        <f>C397</f>
        <v>66</v>
      </c>
      <c r="D396" s="99">
        <f t="shared" ref="D396:E396" si="129">D397</f>
        <v>0</v>
      </c>
      <c r="E396" s="99">
        <f t="shared" si="129"/>
        <v>0.42</v>
      </c>
      <c r="F396" s="46"/>
      <c r="G396" s="46">
        <f t="shared" ref="G396:G461" si="130">E396/C396</f>
        <v>6.363636363636363E-3</v>
      </c>
    </row>
    <row r="397" spans="1:7" s="15" customFormat="1" ht="15" customHeight="1">
      <c r="A397" s="24">
        <v>343</v>
      </c>
      <c r="B397" s="24" t="s">
        <v>196</v>
      </c>
      <c r="C397" s="99">
        <f>SUM(C398:C399)</f>
        <v>66</v>
      </c>
      <c r="D397" s="99">
        <f t="shared" ref="D397:E397" si="131">SUM(D398:D399)</f>
        <v>0</v>
      </c>
      <c r="E397" s="99">
        <f t="shared" si="131"/>
        <v>0.42</v>
      </c>
      <c r="F397" s="46"/>
      <c r="G397" s="46">
        <f t="shared" si="130"/>
        <v>6.363636363636363E-3</v>
      </c>
    </row>
    <row r="398" spans="1:7" s="15" customFormat="1" ht="15" customHeight="1">
      <c r="A398" s="31">
        <v>3431</v>
      </c>
      <c r="B398" s="31" t="s">
        <v>197</v>
      </c>
      <c r="C398" s="94">
        <v>2</v>
      </c>
      <c r="D398" s="94">
        <v>0</v>
      </c>
      <c r="E398" s="94">
        <v>0.42</v>
      </c>
      <c r="F398" s="46"/>
      <c r="G398" s="46">
        <f t="shared" si="130"/>
        <v>0.21</v>
      </c>
    </row>
    <row r="399" spans="1:7" s="15" customFormat="1" ht="15" customHeight="1">
      <c r="A399" s="31">
        <v>3432</v>
      </c>
      <c r="B399" s="31" t="s">
        <v>198</v>
      </c>
      <c r="C399" s="94">
        <v>64</v>
      </c>
      <c r="D399" s="94">
        <v>0</v>
      </c>
      <c r="E399" s="94">
        <v>0</v>
      </c>
      <c r="F399" s="46"/>
      <c r="G399" s="46">
        <f t="shared" si="130"/>
        <v>0</v>
      </c>
    </row>
    <row r="400" spans="1:7" s="74" customFormat="1" ht="15" hidden="1" customHeight="1">
      <c r="A400" s="68">
        <v>35</v>
      </c>
      <c r="B400" s="69" t="s">
        <v>247</v>
      </c>
      <c r="C400" s="99">
        <f>C401</f>
        <v>0</v>
      </c>
      <c r="D400" s="99"/>
      <c r="E400" s="99"/>
      <c r="F400" s="46" t="e">
        <f t="shared" ref="F400:F462" si="132">E400/D400</f>
        <v>#DIV/0!</v>
      </c>
      <c r="G400" s="46" t="e">
        <f t="shared" si="130"/>
        <v>#DIV/0!</v>
      </c>
    </row>
    <row r="401" spans="1:7" s="53" customFormat="1" ht="28.8" hidden="1">
      <c r="A401" s="45">
        <v>352</v>
      </c>
      <c r="B401" s="24" t="s">
        <v>336</v>
      </c>
      <c r="C401" s="43">
        <f>SUM(C402)</f>
        <v>0</v>
      </c>
      <c r="D401" s="43">
        <f t="shared" ref="D401:E401" si="133">SUM(D402)</f>
        <v>0</v>
      </c>
      <c r="E401" s="43">
        <f t="shared" si="133"/>
        <v>0</v>
      </c>
      <c r="F401" s="46" t="e">
        <f t="shared" si="132"/>
        <v>#DIV/0!</v>
      </c>
      <c r="G401" s="46" t="e">
        <f t="shared" si="130"/>
        <v>#DIV/0!</v>
      </c>
    </row>
    <row r="402" spans="1:7" s="15" customFormat="1" ht="15" hidden="1" customHeight="1">
      <c r="A402" s="70">
        <v>3522</v>
      </c>
      <c r="B402" s="41" t="s">
        <v>336</v>
      </c>
      <c r="C402" s="71">
        <v>0</v>
      </c>
      <c r="D402" s="71">
        <v>0</v>
      </c>
      <c r="E402" s="71">
        <v>0</v>
      </c>
      <c r="F402" s="46" t="e">
        <f t="shared" si="132"/>
        <v>#DIV/0!</v>
      </c>
      <c r="G402" s="46" t="e">
        <f t="shared" si="130"/>
        <v>#DIV/0!</v>
      </c>
    </row>
    <row r="403" spans="1:7" s="74" customFormat="1" ht="29.25" hidden="1" customHeight="1">
      <c r="A403" s="90">
        <v>353</v>
      </c>
      <c r="B403" s="79" t="s">
        <v>256</v>
      </c>
      <c r="C403" s="99"/>
      <c r="D403" s="99"/>
      <c r="E403" s="99"/>
      <c r="F403" s="46" t="e">
        <f t="shared" si="132"/>
        <v>#DIV/0!</v>
      </c>
      <c r="G403" s="46" t="e">
        <f t="shared" si="130"/>
        <v>#DIV/0!</v>
      </c>
    </row>
    <row r="404" spans="1:7" s="15" customFormat="1" ht="15" hidden="1" customHeight="1">
      <c r="A404" s="70">
        <v>3531</v>
      </c>
      <c r="B404" s="41" t="s">
        <v>257</v>
      </c>
      <c r="C404" s="94"/>
      <c r="D404" s="94"/>
      <c r="E404" s="94"/>
      <c r="F404" s="46" t="e">
        <f t="shared" si="132"/>
        <v>#DIV/0!</v>
      </c>
      <c r="G404" s="46" t="e">
        <f t="shared" si="130"/>
        <v>#DIV/0!</v>
      </c>
    </row>
    <row r="405" spans="1:7" s="74" customFormat="1" ht="15" hidden="1" customHeight="1">
      <c r="A405" s="68">
        <v>36</v>
      </c>
      <c r="B405" s="69" t="s">
        <v>201</v>
      </c>
      <c r="C405" s="99">
        <f>C406</f>
        <v>0</v>
      </c>
      <c r="D405" s="99">
        <f t="shared" ref="D405:E405" si="134">D406</f>
        <v>0</v>
      </c>
      <c r="E405" s="99">
        <f t="shared" si="134"/>
        <v>0</v>
      </c>
      <c r="F405" s="46" t="e">
        <f t="shared" si="132"/>
        <v>#DIV/0!</v>
      </c>
      <c r="G405" s="46" t="e">
        <f t="shared" si="130"/>
        <v>#DIV/0!</v>
      </c>
    </row>
    <row r="406" spans="1:7" hidden="1">
      <c r="A406" s="24">
        <v>361</v>
      </c>
      <c r="B406" s="24" t="s">
        <v>201</v>
      </c>
      <c r="C406" s="99">
        <f>SUM(C407)</f>
        <v>0</v>
      </c>
      <c r="D406" s="99">
        <f t="shared" ref="D406:E406" si="135">SUM(D407)</f>
        <v>0</v>
      </c>
      <c r="E406" s="99">
        <f t="shared" si="135"/>
        <v>0</v>
      </c>
      <c r="F406" s="46" t="e">
        <f t="shared" si="132"/>
        <v>#DIV/0!</v>
      </c>
      <c r="G406" s="46" t="e">
        <f t="shared" si="130"/>
        <v>#DIV/0!</v>
      </c>
    </row>
    <row r="407" spans="1:7" hidden="1">
      <c r="A407" s="66">
        <v>3611</v>
      </c>
      <c r="B407" s="41" t="s">
        <v>202</v>
      </c>
      <c r="C407" s="93">
        <v>0</v>
      </c>
      <c r="D407" s="93"/>
      <c r="E407" s="93"/>
      <c r="F407" s="46" t="e">
        <f t="shared" si="132"/>
        <v>#DIV/0!</v>
      </c>
      <c r="G407" s="46" t="e">
        <f t="shared" si="130"/>
        <v>#DIV/0!</v>
      </c>
    </row>
    <row r="408" spans="1:7" s="74" customFormat="1" ht="15" hidden="1" customHeight="1">
      <c r="A408" s="68">
        <v>369</v>
      </c>
      <c r="B408" s="69" t="s">
        <v>203</v>
      </c>
      <c r="C408" s="99"/>
      <c r="D408" s="99"/>
      <c r="E408" s="99"/>
      <c r="F408" s="46" t="e">
        <f t="shared" si="132"/>
        <v>#DIV/0!</v>
      </c>
      <c r="G408" s="46" t="e">
        <f t="shared" si="130"/>
        <v>#DIV/0!</v>
      </c>
    </row>
    <row r="409" spans="1:7" s="15" customFormat="1" ht="29.25" hidden="1" customHeight="1">
      <c r="A409" s="42">
        <v>3693</v>
      </c>
      <c r="B409" s="60" t="s">
        <v>258</v>
      </c>
      <c r="C409" s="94"/>
      <c r="D409" s="94"/>
      <c r="E409" s="94"/>
      <c r="F409" s="46" t="e">
        <f t="shared" si="132"/>
        <v>#DIV/0!</v>
      </c>
      <c r="G409" s="46" t="e">
        <f t="shared" si="130"/>
        <v>#DIV/0!</v>
      </c>
    </row>
    <row r="410" spans="1:7" s="74" customFormat="1" ht="15" hidden="1" customHeight="1">
      <c r="A410" s="68">
        <v>38</v>
      </c>
      <c r="B410" s="69" t="s">
        <v>207</v>
      </c>
      <c r="C410" s="99">
        <f>C411</f>
        <v>0</v>
      </c>
      <c r="D410" s="99">
        <f t="shared" ref="D410:E411" si="136">D411</f>
        <v>0</v>
      </c>
      <c r="E410" s="99">
        <f t="shared" si="136"/>
        <v>0</v>
      </c>
      <c r="F410" s="46" t="e">
        <f t="shared" si="132"/>
        <v>#DIV/0!</v>
      </c>
      <c r="G410" s="46" t="e">
        <f t="shared" si="130"/>
        <v>#DIV/0!</v>
      </c>
    </row>
    <row r="411" spans="1:7" s="74" customFormat="1" ht="15" hidden="1" customHeight="1">
      <c r="A411" s="68">
        <v>381</v>
      </c>
      <c r="B411" s="69" t="s">
        <v>124</v>
      </c>
      <c r="C411" s="99">
        <f>C412</f>
        <v>0</v>
      </c>
      <c r="D411" s="99">
        <f t="shared" si="136"/>
        <v>0</v>
      </c>
      <c r="E411" s="99">
        <f t="shared" si="136"/>
        <v>0</v>
      </c>
      <c r="F411" s="46" t="e">
        <f t="shared" si="132"/>
        <v>#DIV/0!</v>
      </c>
      <c r="G411" s="46" t="e">
        <f t="shared" si="130"/>
        <v>#DIV/0!</v>
      </c>
    </row>
    <row r="412" spans="1:7" s="15" customFormat="1" ht="15" hidden="1" customHeight="1">
      <c r="A412" s="42">
        <v>3813</v>
      </c>
      <c r="B412" s="41" t="s">
        <v>259</v>
      </c>
      <c r="C412" s="94"/>
      <c r="D412" s="94"/>
      <c r="E412" s="94"/>
      <c r="F412" s="46" t="e">
        <f t="shared" si="132"/>
        <v>#DIV/0!</v>
      </c>
      <c r="G412" s="46" t="e">
        <f t="shared" si="130"/>
        <v>#DIV/0!</v>
      </c>
    </row>
    <row r="413" spans="1:7" s="15" customFormat="1" ht="15" hidden="1" customHeight="1">
      <c r="A413" s="68">
        <v>4</v>
      </c>
      <c r="B413" s="28" t="s">
        <v>211</v>
      </c>
      <c r="C413" s="99">
        <f>C414</f>
        <v>0</v>
      </c>
      <c r="D413" s="99">
        <f t="shared" ref="D413:E413" si="137">D414</f>
        <v>0</v>
      </c>
      <c r="E413" s="99">
        <f t="shared" si="137"/>
        <v>0</v>
      </c>
      <c r="F413" s="46" t="e">
        <f t="shared" si="132"/>
        <v>#DIV/0!</v>
      </c>
      <c r="G413" s="46" t="e">
        <f t="shared" si="130"/>
        <v>#DIV/0!</v>
      </c>
    </row>
    <row r="414" spans="1:7" s="15" customFormat="1" ht="15" hidden="1" customHeight="1">
      <c r="A414" s="68">
        <v>42</v>
      </c>
      <c r="B414" s="28" t="s">
        <v>216</v>
      </c>
      <c r="C414" s="99">
        <f>C415+C418+C420</f>
        <v>0</v>
      </c>
      <c r="D414" s="99">
        <f t="shared" ref="D414:E414" si="138">D415+D418+D420</f>
        <v>0</v>
      </c>
      <c r="E414" s="99">
        <f t="shared" si="138"/>
        <v>0</v>
      </c>
      <c r="F414" s="46" t="e">
        <f t="shared" si="132"/>
        <v>#DIV/0!</v>
      </c>
      <c r="G414" s="46" t="e">
        <f t="shared" si="130"/>
        <v>#DIV/0!</v>
      </c>
    </row>
    <row r="415" spans="1:7" s="15" customFormat="1" ht="15" hidden="1" customHeight="1">
      <c r="A415" s="68">
        <v>422</v>
      </c>
      <c r="B415" s="28" t="s">
        <v>217</v>
      </c>
      <c r="C415" s="99">
        <f>C416+C417</f>
        <v>0</v>
      </c>
      <c r="D415" s="99">
        <f t="shared" ref="D415:E415" si="139">D416+D417</f>
        <v>0</v>
      </c>
      <c r="E415" s="99">
        <f t="shared" si="139"/>
        <v>0</v>
      </c>
      <c r="F415" s="46" t="e">
        <f t="shared" si="132"/>
        <v>#DIV/0!</v>
      </c>
      <c r="G415" s="46" t="e">
        <f t="shared" si="130"/>
        <v>#DIV/0!</v>
      </c>
    </row>
    <row r="416" spans="1:7" s="15" customFormat="1" ht="15" hidden="1" customHeight="1">
      <c r="A416" s="42">
        <v>4221</v>
      </c>
      <c r="B416" s="41" t="s">
        <v>218</v>
      </c>
      <c r="C416" s="94"/>
      <c r="D416" s="94"/>
      <c r="E416" s="94"/>
      <c r="F416" s="46" t="e">
        <f t="shared" si="132"/>
        <v>#DIV/0!</v>
      </c>
      <c r="G416" s="46" t="e">
        <f t="shared" si="130"/>
        <v>#DIV/0!</v>
      </c>
    </row>
    <row r="417" spans="1:7" s="15" customFormat="1" ht="17.25" hidden="1" customHeight="1">
      <c r="A417" s="42">
        <v>4224</v>
      </c>
      <c r="B417" s="41" t="s">
        <v>221</v>
      </c>
      <c r="C417" s="94"/>
      <c r="D417" s="94"/>
      <c r="E417" s="94"/>
      <c r="F417" s="46" t="e">
        <f t="shared" si="132"/>
        <v>#DIV/0!</v>
      </c>
      <c r="G417" s="46" t="e">
        <f t="shared" si="130"/>
        <v>#DIV/0!</v>
      </c>
    </row>
    <row r="418" spans="1:7" hidden="1">
      <c r="A418" s="29">
        <v>424</v>
      </c>
      <c r="B418" s="28" t="s">
        <v>226</v>
      </c>
      <c r="C418" s="99">
        <f>C419</f>
        <v>0</v>
      </c>
      <c r="D418" s="99">
        <f t="shared" ref="D418:E418" si="140">D419</f>
        <v>0</v>
      </c>
      <c r="E418" s="99">
        <f t="shared" si="140"/>
        <v>0</v>
      </c>
      <c r="F418" s="46" t="e">
        <f t="shared" si="132"/>
        <v>#DIV/0!</v>
      </c>
      <c r="G418" s="46" t="e">
        <f t="shared" si="130"/>
        <v>#DIV/0!</v>
      </c>
    </row>
    <row r="419" spans="1:7" hidden="1">
      <c r="A419" s="33">
        <v>4241</v>
      </c>
      <c r="B419" s="34" t="s">
        <v>262</v>
      </c>
      <c r="C419" s="93"/>
      <c r="D419" s="93"/>
      <c r="E419" s="93"/>
      <c r="F419" s="46" t="e">
        <f t="shared" si="132"/>
        <v>#DIV/0!</v>
      </c>
      <c r="G419" s="46" t="e">
        <f t="shared" si="130"/>
        <v>#DIV/0!</v>
      </c>
    </row>
    <row r="420" spans="1:7" s="74" customFormat="1" ht="15" hidden="1" customHeight="1">
      <c r="A420" s="68">
        <v>426</v>
      </c>
      <c r="B420" s="69" t="s">
        <v>246</v>
      </c>
      <c r="C420" s="99"/>
      <c r="D420" s="99"/>
      <c r="E420" s="99"/>
      <c r="F420" s="46" t="e">
        <f t="shared" si="132"/>
        <v>#DIV/0!</v>
      </c>
      <c r="G420" s="46" t="e">
        <f t="shared" si="130"/>
        <v>#DIV/0!</v>
      </c>
    </row>
    <row r="421" spans="1:7" s="15" customFormat="1" ht="15" hidden="1" customHeight="1">
      <c r="A421" s="42">
        <v>4262</v>
      </c>
      <c r="B421" s="41" t="s">
        <v>229</v>
      </c>
      <c r="C421" s="94"/>
      <c r="D421" s="94"/>
      <c r="E421" s="94"/>
      <c r="F421" s="46" t="e">
        <f t="shared" si="132"/>
        <v>#DIV/0!</v>
      </c>
      <c r="G421" s="46" t="e">
        <f t="shared" si="130"/>
        <v>#DIV/0!</v>
      </c>
    </row>
    <row r="422" spans="1:7">
      <c r="A422" s="38"/>
      <c r="B422" s="38" t="s">
        <v>48</v>
      </c>
      <c r="C422" s="92">
        <f>C423+C457</f>
        <v>4514</v>
      </c>
      <c r="D422" s="92">
        <f t="shared" ref="D422:E422" si="141">D423+D457</f>
        <v>37959</v>
      </c>
      <c r="E422" s="92">
        <f t="shared" si="141"/>
        <v>6479.8600000000006</v>
      </c>
      <c r="F422" s="125">
        <f t="shared" si="132"/>
        <v>0.17070681524803077</v>
      </c>
      <c r="G422" s="125">
        <f t="shared" si="130"/>
        <v>1.4355028799291096</v>
      </c>
    </row>
    <row r="423" spans="1:7">
      <c r="A423" s="29">
        <v>3</v>
      </c>
      <c r="B423" s="28" t="s">
        <v>158</v>
      </c>
      <c r="C423" s="99">
        <f>C424+C429+C450+C454</f>
        <v>4514</v>
      </c>
      <c r="D423" s="99">
        <f t="shared" ref="D423" si="142">D424+D429+D450+D454</f>
        <v>37959</v>
      </c>
      <c r="E423" s="99">
        <f>E424+E429+E450+E454</f>
        <v>6479.8600000000006</v>
      </c>
      <c r="F423" s="46">
        <f t="shared" si="132"/>
        <v>0.17070681524803077</v>
      </c>
      <c r="G423" s="46">
        <f t="shared" si="130"/>
        <v>1.4355028799291096</v>
      </c>
    </row>
    <row r="424" spans="1:7">
      <c r="A424" s="29">
        <v>31</v>
      </c>
      <c r="B424" s="28" t="s">
        <v>234</v>
      </c>
      <c r="C424" s="99">
        <f>C425+C427</f>
        <v>0</v>
      </c>
      <c r="D424" s="99">
        <f t="shared" ref="D424:E424" si="143">D425+D427</f>
        <v>31388</v>
      </c>
      <c r="E424" s="99">
        <f t="shared" si="143"/>
        <v>0</v>
      </c>
      <c r="F424" s="46">
        <f t="shared" si="132"/>
        <v>0</v>
      </c>
      <c r="G424" s="46" t="e">
        <f t="shared" si="130"/>
        <v>#DIV/0!</v>
      </c>
    </row>
    <row r="425" spans="1:7">
      <c r="A425" s="29">
        <v>311</v>
      </c>
      <c r="B425" s="28" t="s">
        <v>161</v>
      </c>
      <c r="C425" s="99">
        <f>C426</f>
        <v>0</v>
      </c>
      <c r="D425" s="99">
        <f t="shared" ref="D425:E425" si="144">D426</f>
        <v>26943</v>
      </c>
      <c r="E425" s="99">
        <f t="shared" si="144"/>
        <v>0</v>
      </c>
      <c r="F425" s="46">
        <f t="shared" si="132"/>
        <v>0</v>
      </c>
      <c r="G425" s="46" t="e">
        <f t="shared" si="130"/>
        <v>#DIV/0!</v>
      </c>
    </row>
    <row r="426" spans="1:7" s="52" customFormat="1">
      <c r="A426" s="54">
        <v>3111</v>
      </c>
      <c r="B426" s="41" t="s">
        <v>239</v>
      </c>
      <c r="C426" s="94">
        <v>0</v>
      </c>
      <c r="D426" s="94">
        <v>26943</v>
      </c>
      <c r="E426" s="94">
        <v>0</v>
      </c>
      <c r="F426" s="46">
        <f t="shared" si="132"/>
        <v>0</v>
      </c>
      <c r="G426" s="46" t="e">
        <f t="shared" si="130"/>
        <v>#DIV/0!</v>
      </c>
    </row>
    <row r="427" spans="1:7">
      <c r="A427" s="29">
        <v>313</v>
      </c>
      <c r="B427" s="69" t="s">
        <v>164</v>
      </c>
      <c r="C427" s="99">
        <f>C428</f>
        <v>0</v>
      </c>
      <c r="D427" s="99">
        <f t="shared" ref="D427:E427" si="145">D428</f>
        <v>4445</v>
      </c>
      <c r="E427" s="99">
        <f t="shared" si="145"/>
        <v>0</v>
      </c>
      <c r="F427" s="46">
        <f t="shared" si="132"/>
        <v>0</v>
      </c>
      <c r="G427" s="46" t="e">
        <f t="shared" si="130"/>
        <v>#DIV/0!</v>
      </c>
    </row>
    <row r="428" spans="1:7" s="52" customFormat="1">
      <c r="A428" s="54">
        <v>3132</v>
      </c>
      <c r="B428" s="41" t="s">
        <v>165</v>
      </c>
      <c r="C428" s="94">
        <v>0</v>
      </c>
      <c r="D428" s="94">
        <v>4445</v>
      </c>
      <c r="E428" s="94">
        <v>0</v>
      </c>
      <c r="F428" s="46">
        <f t="shared" si="132"/>
        <v>0</v>
      </c>
      <c r="G428" s="46" t="e">
        <f t="shared" si="130"/>
        <v>#DIV/0!</v>
      </c>
    </row>
    <row r="429" spans="1:7">
      <c r="A429" s="29">
        <v>32</v>
      </c>
      <c r="B429" s="28" t="s">
        <v>166</v>
      </c>
      <c r="C429" s="99">
        <f>C430+C433+C437+C446</f>
        <v>4514</v>
      </c>
      <c r="D429" s="99">
        <f t="shared" ref="D429" si="146">D430+D433+D437+D446</f>
        <v>6571</v>
      </c>
      <c r="E429" s="99">
        <f>E430+E433+E437+E446+E444</f>
        <v>6479.8600000000006</v>
      </c>
      <c r="F429" s="46">
        <f t="shared" si="132"/>
        <v>0.98612996499771732</v>
      </c>
      <c r="G429" s="46">
        <f t="shared" si="130"/>
        <v>1.4355028799291096</v>
      </c>
    </row>
    <row r="430" spans="1:7">
      <c r="A430" s="29">
        <v>321</v>
      </c>
      <c r="B430" s="69" t="s">
        <v>167</v>
      </c>
      <c r="C430" s="99">
        <f>C431+C432</f>
        <v>1804</v>
      </c>
      <c r="D430" s="99">
        <f t="shared" ref="D430:E430" si="147">D431+D432</f>
        <v>2000</v>
      </c>
      <c r="E430" s="99">
        <f t="shared" si="147"/>
        <v>226.1</v>
      </c>
      <c r="F430" s="46">
        <f t="shared" si="132"/>
        <v>0.11305</v>
      </c>
      <c r="G430" s="46">
        <f t="shared" si="130"/>
        <v>0.12533259423503326</v>
      </c>
    </row>
    <row r="431" spans="1:7">
      <c r="A431" s="54">
        <v>3211</v>
      </c>
      <c r="B431" s="41" t="s">
        <v>260</v>
      </c>
      <c r="C431" s="94">
        <v>816</v>
      </c>
      <c r="D431" s="94">
        <v>2000</v>
      </c>
      <c r="E431" s="94">
        <v>226.1</v>
      </c>
      <c r="F431" s="46">
        <f t="shared" si="132"/>
        <v>0.11305</v>
      </c>
      <c r="G431" s="46">
        <f t="shared" si="130"/>
        <v>0.27708333333333335</v>
      </c>
    </row>
    <row r="432" spans="1:7">
      <c r="A432" s="54">
        <v>3213</v>
      </c>
      <c r="B432" s="55" t="s">
        <v>170</v>
      </c>
      <c r="C432" s="94">
        <v>988</v>
      </c>
      <c r="D432" s="94">
        <v>0</v>
      </c>
      <c r="E432" s="94">
        <v>0</v>
      </c>
      <c r="F432" s="46" t="e">
        <f t="shared" si="132"/>
        <v>#DIV/0!</v>
      </c>
      <c r="G432" s="46">
        <f t="shared" si="130"/>
        <v>0</v>
      </c>
    </row>
    <row r="433" spans="1:7" hidden="1">
      <c r="A433" s="29">
        <v>322</v>
      </c>
      <c r="B433" s="28" t="s">
        <v>172</v>
      </c>
      <c r="C433" s="99">
        <f>C434+C435+C436</f>
        <v>0</v>
      </c>
      <c r="D433" s="99">
        <f t="shared" ref="D433:E433" si="148">D434+D435+D436</f>
        <v>0</v>
      </c>
      <c r="E433" s="99">
        <f t="shared" si="148"/>
        <v>0</v>
      </c>
      <c r="F433" s="46" t="e">
        <f t="shared" si="132"/>
        <v>#DIV/0!</v>
      </c>
      <c r="G433" s="46" t="e">
        <f t="shared" si="130"/>
        <v>#DIV/0!</v>
      </c>
    </row>
    <row r="434" spans="1:7" hidden="1">
      <c r="A434" s="54">
        <v>3221</v>
      </c>
      <c r="B434" s="34" t="s">
        <v>173</v>
      </c>
      <c r="C434" s="94"/>
      <c r="D434" s="94">
        <v>0</v>
      </c>
      <c r="E434" s="94">
        <v>0</v>
      </c>
      <c r="F434" s="46" t="e">
        <f t="shared" si="132"/>
        <v>#DIV/0!</v>
      </c>
      <c r="G434" s="46" t="e">
        <f t="shared" si="130"/>
        <v>#DIV/0!</v>
      </c>
    </row>
    <row r="435" spans="1:7" s="52" customFormat="1" hidden="1">
      <c r="A435" s="54">
        <v>3224</v>
      </c>
      <c r="B435" s="34" t="s">
        <v>240</v>
      </c>
      <c r="C435" s="94"/>
      <c r="D435" s="94">
        <v>0</v>
      </c>
      <c r="E435" s="94">
        <v>0</v>
      </c>
      <c r="F435" s="46" t="e">
        <f t="shared" si="132"/>
        <v>#DIV/0!</v>
      </c>
      <c r="G435" s="46" t="e">
        <f t="shared" si="130"/>
        <v>#DIV/0!</v>
      </c>
    </row>
    <row r="436" spans="1:7" s="52" customFormat="1" hidden="1">
      <c r="A436" s="54">
        <v>3225</v>
      </c>
      <c r="B436" s="34" t="s">
        <v>333</v>
      </c>
      <c r="C436" s="94"/>
      <c r="D436" s="94"/>
      <c r="E436" s="94">
        <v>0</v>
      </c>
      <c r="F436" s="46" t="e">
        <f t="shared" si="132"/>
        <v>#DIV/0!</v>
      </c>
      <c r="G436" s="46" t="e">
        <f t="shared" si="130"/>
        <v>#DIV/0!</v>
      </c>
    </row>
    <row r="437" spans="1:7">
      <c r="A437" s="29">
        <v>323</v>
      </c>
      <c r="B437" s="28" t="s">
        <v>178</v>
      </c>
      <c r="C437" s="99">
        <f>SUM(C438:C443)</f>
        <v>422</v>
      </c>
      <c r="D437" s="99">
        <f t="shared" ref="D437:E437" si="149">SUM(D438:D443)</f>
        <v>4571</v>
      </c>
      <c r="E437" s="99">
        <f t="shared" si="149"/>
        <v>143.76</v>
      </c>
      <c r="F437" s="46">
        <f t="shared" si="132"/>
        <v>3.1450448479544958E-2</v>
      </c>
      <c r="G437" s="46">
        <f t="shared" si="130"/>
        <v>0.34066350710900473</v>
      </c>
    </row>
    <row r="438" spans="1:7" s="52" customFormat="1" hidden="1">
      <c r="A438" s="54">
        <v>3231</v>
      </c>
      <c r="B438" s="55" t="s">
        <v>179</v>
      </c>
      <c r="C438" s="94">
        <v>0</v>
      </c>
      <c r="D438" s="94">
        <v>0</v>
      </c>
      <c r="E438" s="94">
        <v>0</v>
      </c>
      <c r="F438" s="46" t="e">
        <f t="shared" si="132"/>
        <v>#DIV/0!</v>
      </c>
      <c r="G438" s="46" t="e">
        <f t="shared" si="130"/>
        <v>#DIV/0!</v>
      </c>
    </row>
    <row r="439" spans="1:7" s="52" customFormat="1" hidden="1">
      <c r="A439" s="54">
        <v>3233</v>
      </c>
      <c r="B439" s="55" t="s">
        <v>181</v>
      </c>
      <c r="C439" s="94">
        <v>0</v>
      </c>
      <c r="D439" s="94">
        <v>0</v>
      </c>
      <c r="E439" s="94">
        <v>0</v>
      </c>
      <c r="F439" s="46" t="e">
        <f t="shared" si="132"/>
        <v>#DIV/0!</v>
      </c>
      <c r="G439" s="46" t="e">
        <f t="shared" si="130"/>
        <v>#DIV/0!</v>
      </c>
    </row>
    <row r="440" spans="1:7" s="52" customFormat="1">
      <c r="A440" s="54">
        <v>3235</v>
      </c>
      <c r="B440" s="55" t="s">
        <v>183</v>
      </c>
      <c r="C440" s="94">
        <v>422</v>
      </c>
      <c r="D440" s="94">
        <v>1916</v>
      </c>
      <c r="E440" s="94">
        <v>143.76</v>
      </c>
      <c r="F440" s="46">
        <f t="shared" si="132"/>
        <v>7.5031315240083496E-2</v>
      </c>
      <c r="G440" s="46">
        <f t="shared" si="130"/>
        <v>0.34066350710900473</v>
      </c>
    </row>
    <row r="441" spans="1:7" s="52" customFormat="1" hidden="1">
      <c r="A441" s="54">
        <v>3237</v>
      </c>
      <c r="B441" s="34" t="s">
        <v>185</v>
      </c>
      <c r="C441" s="94">
        <v>0</v>
      </c>
      <c r="D441" s="94">
        <v>0</v>
      </c>
      <c r="E441" s="94">
        <v>0</v>
      </c>
      <c r="F441" s="46" t="e">
        <f t="shared" si="132"/>
        <v>#DIV/0!</v>
      </c>
      <c r="G441" s="46" t="e">
        <f t="shared" si="130"/>
        <v>#DIV/0!</v>
      </c>
    </row>
    <row r="442" spans="1:7" s="52" customFormat="1" hidden="1">
      <c r="A442" s="54">
        <v>3238</v>
      </c>
      <c r="B442" s="34" t="s">
        <v>186</v>
      </c>
      <c r="C442" s="94">
        <v>0</v>
      </c>
      <c r="D442" s="94">
        <v>0</v>
      </c>
      <c r="E442" s="94">
        <v>0</v>
      </c>
      <c r="F442" s="46" t="e">
        <f t="shared" si="132"/>
        <v>#DIV/0!</v>
      </c>
      <c r="G442" s="46" t="e">
        <f t="shared" si="130"/>
        <v>#DIV/0!</v>
      </c>
    </row>
    <row r="443" spans="1:7">
      <c r="A443" s="33">
        <v>3239</v>
      </c>
      <c r="B443" s="34" t="s">
        <v>187</v>
      </c>
      <c r="C443" s="93">
        <v>0</v>
      </c>
      <c r="D443" s="93">
        <v>2655</v>
      </c>
      <c r="E443" s="93">
        <v>0</v>
      </c>
      <c r="F443" s="46">
        <f t="shared" si="132"/>
        <v>0</v>
      </c>
      <c r="G443" s="46" t="e">
        <f t="shared" si="130"/>
        <v>#DIV/0!</v>
      </c>
    </row>
    <row r="444" spans="1:7">
      <c r="A444" s="29">
        <v>324</v>
      </c>
      <c r="B444" s="28" t="s">
        <v>188</v>
      </c>
      <c r="C444" s="99">
        <f>C445</f>
        <v>0</v>
      </c>
      <c r="D444" s="99">
        <f t="shared" ref="D444:E444" si="150">D445</f>
        <v>0</v>
      </c>
      <c r="E444" s="99">
        <f t="shared" si="150"/>
        <v>3310</v>
      </c>
      <c r="F444" s="46" t="e">
        <f t="shared" si="132"/>
        <v>#DIV/0!</v>
      </c>
      <c r="G444" s="46" t="e">
        <f t="shared" si="130"/>
        <v>#DIV/0!</v>
      </c>
    </row>
    <row r="445" spans="1:7">
      <c r="A445" s="33">
        <v>3241</v>
      </c>
      <c r="B445" s="34" t="s">
        <v>188</v>
      </c>
      <c r="C445" s="93">
        <v>0</v>
      </c>
      <c r="D445" s="93">
        <v>0</v>
      </c>
      <c r="E445" s="93">
        <v>3310</v>
      </c>
      <c r="F445" s="46" t="e">
        <f t="shared" si="132"/>
        <v>#DIV/0!</v>
      </c>
      <c r="G445" s="46" t="e">
        <f t="shared" si="130"/>
        <v>#DIV/0!</v>
      </c>
    </row>
    <row r="446" spans="1:7">
      <c r="A446" s="29">
        <v>329</v>
      </c>
      <c r="B446" s="28" t="s">
        <v>189</v>
      </c>
      <c r="C446" s="99">
        <f>SUM(C447:C449)</f>
        <v>2288</v>
      </c>
      <c r="D446" s="99">
        <f t="shared" ref="D446:E446" si="151">SUM(D447:D449)</f>
        <v>0</v>
      </c>
      <c r="E446" s="99">
        <f t="shared" si="151"/>
        <v>2800</v>
      </c>
      <c r="F446" s="46" t="e">
        <f t="shared" si="132"/>
        <v>#DIV/0!</v>
      </c>
      <c r="G446" s="46">
        <f t="shared" si="130"/>
        <v>1.2237762237762237</v>
      </c>
    </row>
    <row r="447" spans="1:7" s="52" customFormat="1">
      <c r="A447" s="54">
        <v>3293</v>
      </c>
      <c r="B447" s="55" t="s">
        <v>191</v>
      </c>
      <c r="C447" s="94">
        <v>2288</v>
      </c>
      <c r="D447" s="94">
        <v>0</v>
      </c>
      <c r="E447" s="94">
        <v>0</v>
      </c>
      <c r="F447" s="46" t="e">
        <f t="shared" si="132"/>
        <v>#DIV/0!</v>
      </c>
      <c r="G447" s="46">
        <f t="shared" si="130"/>
        <v>0</v>
      </c>
    </row>
    <row r="448" spans="1:7" s="52" customFormat="1" hidden="1">
      <c r="A448" s="54">
        <v>3294</v>
      </c>
      <c r="B448" s="55" t="s">
        <v>261</v>
      </c>
      <c r="C448" s="94"/>
      <c r="D448" s="94"/>
      <c r="E448" s="94"/>
      <c r="F448" s="46" t="e">
        <f t="shared" si="132"/>
        <v>#DIV/0!</v>
      </c>
      <c r="G448" s="46" t="e">
        <f t="shared" si="130"/>
        <v>#DIV/0!</v>
      </c>
    </row>
    <row r="449" spans="1:7">
      <c r="A449" s="33">
        <v>3299</v>
      </c>
      <c r="B449" s="34" t="s">
        <v>189</v>
      </c>
      <c r="C449" s="93">
        <v>0</v>
      </c>
      <c r="D449" s="93">
        <v>0</v>
      </c>
      <c r="E449" s="93">
        <v>2800</v>
      </c>
      <c r="F449" s="46" t="e">
        <f t="shared" si="132"/>
        <v>#DIV/0!</v>
      </c>
      <c r="G449" s="46" t="e">
        <f t="shared" si="130"/>
        <v>#DIV/0!</v>
      </c>
    </row>
    <row r="450" spans="1:7" hidden="1">
      <c r="A450" s="24">
        <v>34</v>
      </c>
      <c r="B450" s="24" t="s">
        <v>195</v>
      </c>
      <c r="C450" s="99">
        <f>C451</f>
        <v>0</v>
      </c>
      <c r="D450" s="99">
        <f t="shared" ref="D450:E450" si="152">D451</f>
        <v>0</v>
      </c>
      <c r="E450" s="99">
        <f t="shared" si="152"/>
        <v>0</v>
      </c>
      <c r="F450" s="46" t="e">
        <f t="shared" si="132"/>
        <v>#DIV/0!</v>
      </c>
      <c r="G450" s="46" t="e">
        <f t="shared" si="130"/>
        <v>#DIV/0!</v>
      </c>
    </row>
    <row r="451" spans="1:7" hidden="1">
      <c r="A451" s="24">
        <v>343</v>
      </c>
      <c r="B451" s="24" t="s">
        <v>196</v>
      </c>
      <c r="C451" s="99">
        <f>C452+C453</f>
        <v>0</v>
      </c>
      <c r="D451" s="99">
        <f t="shared" ref="D451:E451" si="153">D452+D453</f>
        <v>0</v>
      </c>
      <c r="E451" s="99">
        <f t="shared" si="153"/>
        <v>0</v>
      </c>
      <c r="F451" s="46" t="e">
        <f t="shared" si="132"/>
        <v>#DIV/0!</v>
      </c>
      <c r="G451" s="46" t="e">
        <f t="shared" si="130"/>
        <v>#DIV/0!</v>
      </c>
    </row>
    <row r="452" spans="1:7" hidden="1">
      <c r="A452" s="31">
        <v>3431</v>
      </c>
      <c r="B452" s="31" t="s">
        <v>197</v>
      </c>
      <c r="C452" s="93"/>
      <c r="D452" s="93"/>
      <c r="E452" s="93">
        <v>0</v>
      </c>
      <c r="F452" s="46" t="e">
        <f t="shared" si="132"/>
        <v>#DIV/0!</v>
      </c>
      <c r="G452" s="46" t="e">
        <f t="shared" si="130"/>
        <v>#DIV/0!</v>
      </c>
    </row>
    <row r="453" spans="1:7" ht="28.8" hidden="1">
      <c r="A453" s="31">
        <v>3432</v>
      </c>
      <c r="B453" s="31" t="s">
        <v>198</v>
      </c>
      <c r="C453" s="93">
        <v>0</v>
      </c>
      <c r="D453" s="93"/>
      <c r="E453" s="93"/>
      <c r="F453" s="46" t="e">
        <f t="shared" si="132"/>
        <v>#DIV/0!</v>
      </c>
      <c r="G453" s="46" t="e">
        <f t="shared" si="130"/>
        <v>#DIV/0!</v>
      </c>
    </row>
    <row r="454" spans="1:7" s="74" customFormat="1" ht="15" hidden="1" customHeight="1">
      <c r="A454" s="68">
        <v>38</v>
      </c>
      <c r="B454" s="69" t="s">
        <v>207</v>
      </c>
      <c r="C454" s="99">
        <f>C455</f>
        <v>0</v>
      </c>
      <c r="D454" s="99"/>
      <c r="E454" s="99"/>
      <c r="F454" s="46" t="e">
        <f t="shared" si="132"/>
        <v>#DIV/0!</v>
      </c>
      <c r="G454" s="46" t="e">
        <f t="shared" si="130"/>
        <v>#DIV/0!</v>
      </c>
    </row>
    <row r="455" spans="1:7" s="74" customFormat="1" ht="15" hidden="1" customHeight="1">
      <c r="A455" s="68">
        <v>381</v>
      </c>
      <c r="B455" s="69" t="s">
        <v>124</v>
      </c>
      <c r="C455" s="99">
        <f>C456</f>
        <v>0</v>
      </c>
      <c r="D455" s="99"/>
      <c r="E455" s="99"/>
      <c r="F455" s="46" t="e">
        <f t="shared" si="132"/>
        <v>#DIV/0!</v>
      </c>
      <c r="G455" s="46" t="e">
        <f t="shared" si="130"/>
        <v>#DIV/0!</v>
      </c>
    </row>
    <row r="456" spans="1:7" s="15" customFormat="1" ht="15" hidden="1" customHeight="1">
      <c r="A456" s="42">
        <v>3813</v>
      </c>
      <c r="B456" s="41" t="s">
        <v>259</v>
      </c>
      <c r="C456" s="94">
        <v>0</v>
      </c>
      <c r="D456" s="94"/>
      <c r="E456" s="94"/>
      <c r="F456" s="46" t="e">
        <f t="shared" si="132"/>
        <v>#DIV/0!</v>
      </c>
      <c r="G456" s="46" t="e">
        <f t="shared" si="130"/>
        <v>#DIV/0!</v>
      </c>
    </row>
    <row r="457" spans="1:7" hidden="1">
      <c r="A457" s="29">
        <v>4</v>
      </c>
      <c r="B457" s="28" t="s">
        <v>211</v>
      </c>
      <c r="C457" s="99">
        <f>C458+C462</f>
        <v>0</v>
      </c>
      <c r="D457" s="99">
        <f t="shared" ref="D457:E457" si="154">D458+D462</f>
        <v>0</v>
      </c>
      <c r="E457" s="99">
        <f t="shared" si="154"/>
        <v>0</v>
      </c>
      <c r="F457" s="46" t="e">
        <f t="shared" si="132"/>
        <v>#DIV/0!</v>
      </c>
      <c r="G457" s="46" t="e">
        <f t="shared" si="130"/>
        <v>#DIV/0!</v>
      </c>
    </row>
    <row r="458" spans="1:7" hidden="1">
      <c r="A458" s="29">
        <v>42</v>
      </c>
      <c r="B458" s="28" t="s">
        <v>216</v>
      </c>
      <c r="C458" s="99">
        <f>C459</f>
        <v>0</v>
      </c>
      <c r="D458" s="99">
        <f t="shared" ref="D458:E458" si="155">D459</f>
        <v>0</v>
      </c>
      <c r="E458" s="99">
        <f t="shared" si="155"/>
        <v>0</v>
      </c>
      <c r="F458" s="46" t="e">
        <f t="shared" si="132"/>
        <v>#DIV/0!</v>
      </c>
      <c r="G458" s="46" t="e">
        <f t="shared" si="130"/>
        <v>#DIV/0!</v>
      </c>
    </row>
    <row r="459" spans="1:7" hidden="1">
      <c r="A459" s="29">
        <v>422</v>
      </c>
      <c r="B459" s="28" t="s">
        <v>217</v>
      </c>
      <c r="C459" s="101">
        <f>C460+C461</f>
        <v>0</v>
      </c>
      <c r="D459" s="101">
        <f t="shared" ref="D459:E459" si="156">D460+D461</f>
        <v>0</v>
      </c>
      <c r="E459" s="101">
        <f t="shared" si="156"/>
        <v>0</v>
      </c>
      <c r="F459" s="46" t="e">
        <f t="shared" si="132"/>
        <v>#DIV/0!</v>
      </c>
      <c r="G459" s="46" t="e">
        <f t="shared" si="130"/>
        <v>#DIV/0!</v>
      </c>
    </row>
    <row r="460" spans="1:7" hidden="1">
      <c r="A460" s="33">
        <v>4221</v>
      </c>
      <c r="B460" s="34" t="s">
        <v>218</v>
      </c>
      <c r="C460" s="71">
        <v>0</v>
      </c>
      <c r="D460" s="71"/>
      <c r="E460" s="71"/>
      <c r="F460" s="46" t="e">
        <f t="shared" si="132"/>
        <v>#DIV/0!</v>
      </c>
      <c r="G460" s="46" t="e">
        <f t="shared" si="130"/>
        <v>#DIV/0!</v>
      </c>
    </row>
    <row r="461" spans="1:7" hidden="1">
      <c r="A461" s="33">
        <v>4222</v>
      </c>
      <c r="B461" s="34" t="s">
        <v>219</v>
      </c>
      <c r="C461" s="71"/>
      <c r="D461" s="71"/>
      <c r="E461" s="71"/>
      <c r="F461" s="46" t="e">
        <f t="shared" si="132"/>
        <v>#DIV/0!</v>
      </c>
      <c r="G461" s="46" t="e">
        <f t="shared" si="130"/>
        <v>#DIV/0!</v>
      </c>
    </row>
    <row r="462" spans="1:7" hidden="1">
      <c r="A462" s="29">
        <v>424</v>
      </c>
      <c r="B462" s="28" t="s">
        <v>226</v>
      </c>
      <c r="C462" s="99">
        <f>C463</f>
        <v>0</v>
      </c>
      <c r="D462" s="99">
        <f t="shared" ref="D462:E462" si="157">D463</f>
        <v>0</v>
      </c>
      <c r="E462" s="99">
        <f t="shared" si="157"/>
        <v>0</v>
      </c>
      <c r="F462" s="46" t="e">
        <f t="shared" si="132"/>
        <v>#DIV/0!</v>
      </c>
      <c r="G462" s="46" t="e">
        <f t="shared" ref="G462:G469" si="158">E462/C462</f>
        <v>#DIV/0!</v>
      </c>
    </row>
    <row r="463" spans="1:7" hidden="1">
      <c r="A463" s="33">
        <v>4241</v>
      </c>
      <c r="B463" s="34" t="s">
        <v>262</v>
      </c>
      <c r="C463" s="93"/>
      <c r="D463" s="93"/>
      <c r="E463" s="93"/>
      <c r="F463" s="46" t="e">
        <f t="shared" ref="F463:F469" si="159">E463/D463</f>
        <v>#DIV/0!</v>
      </c>
      <c r="G463" s="46" t="e">
        <f t="shared" si="158"/>
        <v>#DIV/0!</v>
      </c>
    </row>
    <row r="464" spans="1:7">
      <c r="A464" s="38"/>
      <c r="B464" s="38" t="s">
        <v>60</v>
      </c>
      <c r="C464" s="92">
        <f>C465</f>
        <v>0</v>
      </c>
      <c r="D464" s="92">
        <f t="shared" ref="D464:E465" si="160">D465</f>
        <v>0</v>
      </c>
      <c r="E464" s="92">
        <f t="shared" si="160"/>
        <v>0</v>
      </c>
      <c r="F464" s="125" t="e">
        <f t="shared" si="159"/>
        <v>#DIV/0!</v>
      </c>
      <c r="G464" s="125" t="e">
        <f t="shared" si="158"/>
        <v>#DIV/0!</v>
      </c>
    </row>
    <row r="465" spans="1:7">
      <c r="A465" s="29">
        <v>4</v>
      </c>
      <c r="B465" s="28" t="s">
        <v>211</v>
      </c>
      <c r="C465" s="99">
        <f>C466</f>
        <v>0</v>
      </c>
      <c r="D465" s="99">
        <f t="shared" si="160"/>
        <v>0</v>
      </c>
      <c r="E465" s="99">
        <f t="shared" si="160"/>
        <v>0</v>
      </c>
      <c r="F465" s="46" t="e">
        <f t="shared" si="159"/>
        <v>#DIV/0!</v>
      </c>
      <c r="G465" s="46" t="e">
        <f t="shared" si="158"/>
        <v>#DIV/0!</v>
      </c>
    </row>
    <row r="466" spans="1:7">
      <c r="A466" s="29">
        <v>42</v>
      </c>
      <c r="B466" s="28" t="s">
        <v>216</v>
      </c>
      <c r="C466" s="99">
        <f>C467</f>
        <v>0</v>
      </c>
      <c r="D466" s="99">
        <f t="shared" ref="D466:E466" si="161">D467</f>
        <v>0</v>
      </c>
      <c r="E466" s="99">
        <f t="shared" si="161"/>
        <v>0</v>
      </c>
      <c r="F466" s="46" t="e">
        <f t="shared" si="159"/>
        <v>#DIV/0!</v>
      </c>
      <c r="G466" s="46" t="e">
        <f t="shared" si="158"/>
        <v>#DIV/0!</v>
      </c>
    </row>
    <row r="467" spans="1:7">
      <c r="A467" s="29">
        <v>422</v>
      </c>
      <c r="B467" s="28" t="s">
        <v>217</v>
      </c>
      <c r="C467" s="99">
        <f>C468</f>
        <v>0</v>
      </c>
      <c r="D467" s="99">
        <f t="shared" ref="D467:E467" si="162">D468</f>
        <v>0</v>
      </c>
      <c r="E467" s="99">
        <f t="shared" si="162"/>
        <v>0</v>
      </c>
      <c r="F467" s="46" t="e">
        <f t="shared" si="159"/>
        <v>#DIV/0!</v>
      </c>
      <c r="G467" s="46" t="e">
        <f t="shared" si="158"/>
        <v>#DIV/0!</v>
      </c>
    </row>
    <row r="468" spans="1:7">
      <c r="A468" s="33">
        <v>4221</v>
      </c>
      <c r="B468" s="34" t="s">
        <v>263</v>
      </c>
      <c r="C468" s="93">
        <v>0</v>
      </c>
      <c r="D468" s="93">
        <v>0</v>
      </c>
      <c r="E468" s="93">
        <v>0</v>
      </c>
      <c r="F468" s="46" t="e">
        <f t="shared" si="159"/>
        <v>#DIV/0!</v>
      </c>
      <c r="G468" s="46" t="e">
        <f t="shared" si="158"/>
        <v>#DIV/0!</v>
      </c>
    </row>
    <row r="469" spans="1:7">
      <c r="A469" s="32"/>
      <c r="B469" s="32" t="s">
        <v>264</v>
      </c>
      <c r="C469" s="47">
        <f>C464+C422+C364+C299+C251+C174+C114+C69+C4</f>
        <v>6061904</v>
      </c>
      <c r="D469" s="47">
        <f>D464+D422+D364+D299+D251+D174+D114+D69+D4</f>
        <v>5740689</v>
      </c>
      <c r="E469" s="47">
        <f>E464+E422+E364+E299+E251+E174+E114+E69+E4</f>
        <v>3024332.8099999996</v>
      </c>
      <c r="F469" s="86">
        <f t="shared" si="159"/>
        <v>0.52682401189125549</v>
      </c>
      <c r="G469" s="86">
        <f t="shared" si="158"/>
        <v>0.4989080674982645</v>
      </c>
    </row>
    <row r="470" spans="1:7">
      <c r="A470" s="56"/>
      <c r="D470" s="8"/>
      <c r="E470" s="8"/>
      <c r="F470" s="8"/>
      <c r="G470" s="8"/>
    </row>
    <row r="471" spans="1:7">
      <c r="A471" s="56"/>
      <c r="F471" s="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K84"/>
  <sheetViews>
    <sheetView workbookViewId="0">
      <selection activeCell="L8" sqref="L8"/>
    </sheetView>
  </sheetViews>
  <sheetFormatPr defaultRowHeight="14.4"/>
  <cols>
    <col min="1" max="1" width="9.33203125" style="133" bestFit="1" customWidth="1"/>
    <col min="2" max="2" width="41.88671875" style="134" customWidth="1"/>
    <col min="3" max="5" width="15.88671875" customWidth="1"/>
  </cols>
  <sheetData>
    <row r="1" spans="1:193" s="131" customFormat="1" ht="24" customHeight="1">
      <c r="A1" s="170" t="s">
        <v>352</v>
      </c>
      <c r="B1" s="170"/>
      <c r="C1" s="170"/>
      <c r="D1" s="170"/>
      <c r="E1" s="170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</row>
    <row r="2" spans="1:193" s="131" customFormat="1" ht="24" customHeight="1">
      <c r="A2" s="132"/>
      <c r="B2" s="132"/>
      <c r="C2" s="132"/>
      <c r="D2" s="132"/>
      <c r="E2" s="132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</row>
    <row r="3" spans="1:193">
      <c r="E3" s="56" t="s">
        <v>353</v>
      </c>
    </row>
    <row r="4" spans="1:193" ht="28.8">
      <c r="A4" s="135" t="s">
        <v>354</v>
      </c>
      <c r="B4" s="136" t="s">
        <v>355</v>
      </c>
      <c r="C4" s="137" t="s">
        <v>437</v>
      </c>
      <c r="D4" s="137" t="s">
        <v>438</v>
      </c>
      <c r="E4" s="137" t="s">
        <v>356</v>
      </c>
    </row>
    <row r="5" spans="1:193" ht="28.5" customHeight="1">
      <c r="A5" s="138"/>
      <c r="B5" s="139" t="s">
        <v>357</v>
      </c>
      <c r="C5" s="140">
        <f>+C6+C15+C21+C28+C38+C45+C52+C59+C66+C75</f>
        <v>6061905.3686376</v>
      </c>
      <c r="D5" s="140">
        <f t="shared" ref="D5:E5" si="0">+D6+D15+D21+D28+D38+D45+D52+D59+D66+D75</f>
        <v>5740689</v>
      </c>
      <c r="E5" s="140">
        <f t="shared" si="0"/>
        <v>3024332.83</v>
      </c>
    </row>
    <row r="6" spans="1:193">
      <c r="A6" s="141">
        <v>1</v>
      </c>
      <c r="B6" s="142" t="s">
        <v>358</v>
      </c>
      <c r="C6" s="143">
        <f>SUM(C7:C14)</f>
        <v>0</v>
      </c>
      <c r="D6" s="143">
        <f>SUM(D7:D14)</f>
        <v>0</v>
      </c>
      <c r="E6" s="143">
        <f>SUM(E7:E14)</f>
        <v>0</v>
      </c>
    </row>
    <row r="7" spans="1:193" ht="27.6">
      <c r="A7" s="144">
        <v>11</v>
      </c>
      <c r="B7" s="145" t="s">
        <v>359</v>
      </c>
      <c r="C7" s="146">
        <f>SUMIF('[1]Unos rashoda i izdataka'!$R$3:$R$501,'[1]A.4 RASHODI FUNK'!$A7,'[1]Unos rashoda i izdataka'!$J$3:$J$501)+SUMIF('[1]Unos rashoda P4'!$T$3:$T$501,'[1]A.4 RASHODI FUNK'!$A7,'[1]Unos rashoda P4'!$H$3:$H$501)</f>
        <v>0</v>
      </c>
      <c r="D7" s="146">
        <f>SUMIF('[1]Unos rashoda i izdataka'!$R$3:$R$501,'[1]A.4 RASHODI FUNK'!$A7,'[1]Unos rashoda i izdataka'!$K$3:$K$501)+SUMIF('[1]Unos rashoda P4'!$T$3:$T$501,'[1]A.4 RASHODI FUNK'!$A7,'[1]Unos rashoda P4'!$I$3:$I$501)</f>
        <v>0</v>
      </c>
      <c r="E7" s="146">
        <f>SUMIF('[1]Unos rashoda i izdataka'!$R$3:$R$501,'[1]A.4 RASHODI FUNK'!$A7,'[1]Unos rashoda i izdataka'!$L$3:$L$501)+SUMIF('[1]Unos rashoda P4'!$T$3:$T$501,'[1]A.4 RASHODI FUNK'!$A7,'[1]Unos rashoda P4'!$J$3:$J$501)</f>
        <v>0</v>
      </c>
    </row>
    <row r="8" spans="1:193">
      <c r="A8" s="144">
        <v>12</v>
      </c>
      <c r="B8" s="145" t="s">
        <v>360</v>
      </c>
      <c r="C8" s="146">
        <f>SUMIF('[1]Unos rashoda i izdataka'!$R$3:$R$501,'[1]A.4 RASHODI FUNK'!$A8,'[1]Unos rashoda i izdataka'!$J$3:$J$501)+SUMIF('[1]Unos rashoda P4'!$T$3:$T$501,'[1]A.4 RASHODI FUNK'!$A8,'[1]Unos rashoda P4'!$H$3:$H$501)</f>
        <v>0</v>
      </c>
      <c r="D8" s="146">
        <f>SUMIF('[1]Unos rashoda i izdataka'!$R$3:$R$501,'[1]A.4 RASHODI FUNK'!$A8,'[1]Unos rashoda i izdataka'!$K$3:$K$501)+SUMIF('[1]Unos rashoda P4'!$T$3:$T$501,'[1]A.4 RASHODI FUNK'!$A8,'[1]Unos rashoda P4'!$I$3:$I$501)</f>
        <v>0</v>
      </c>
      <c r="E8" s="146">
        <f>SUMIF('[1]Unos rashoda i izdataka'!$R$3:$R$501,'[1]A.4 RASHODI FUNK'!$A8,'[1]Unos rashoda i izdataka'!$L$3:$L$501)+SUMIF('[1]Unos rashoda P4'!$T$3:$T$501,'[1]A.4 RASHODI FUNK'!$A8,'[1]Unos rashoda P4'!$J$3:$J$501)</f>
        <v>0</v>
      </c>
    </row>
    <row r="9" spans="1:193">
      <c r="A9" s="144">
        <v>13</v>
      </c>
      <c r="B9" s="145" t="s">
        <v>361</v>
      </c>
      <c r="C9" s="146">
        <f>SUMIF('[1]Unos rashoda i izdataka'!$R$3:$R$501,'[1]A.4 RASHODI FUNK'!$A9,'[1]Unos rashoda i izdataka'!$J$3:$J$501)+SUMIF('[1]Unos rashoda P4'!$T$3:$T$501,'[1]A.4 RASHODI FUNK'!$A9,'[1]Unos rashoda P4'!$H$3:$H$501)</f>
        <v>0</v>
      </c>
      <c r="D9" s="146">
        <f>SUMIF('[1]Unos rashoda i izdataka'!$R$3:$R$501,'[1]A.4 RASHODI FUNK'!$A9,'[1]Unos rashoda i izdataka'!$K$3:$K$501)+SUMIF('[1]Unos rashoda P4'!$T$3:$T$501,'[1]A.4 RASHODI FUNK'!$A9,'[1]Unos rashoda P4'!$I$3:$I$501)</f>
        <v>0</v>
      </c>
      <c r="E9" s="146">
        <f>SUMIF('[1]Unos rashoda i izdataka'!$R$3:$R$501,'[1]A.4 RASHODI FUNK'!$A9,'[1]Unos rashoda i izdataka'!$L$3:$L$501)+SUMIF('[1]Unos rashoda P4'!$T$3:$T$501,'[1]A.4 RASHODI FUNK'!$A9,'[1]Unos rashoda P4'!$J$3:$J$501)</f>
        <v>0</v>
      </c>
    </row>
    <row r="10" spans="1:193">
      <c r="A10" s="144">
        <v>14</v>
      </c>
      <c r="B10" s="145" t="s">
        <v>362</v>
      </c>
      <c r="C10" s="146">
        <f>SUMIF('[1]Unos rashoda i izdataka'!$R$3:$R$501,'[1]A.4 RASHODI FUNK'!$A10,'[1]Unos rashoda i izdataka'!$J$3:$J$501)+SUMIF('[1]Unos rashoda P4'!$T$3:$T$501,'[1]A.4 RASHODI FUNK'!$A10,'[1]Unos rashoda P4'!$H$3:$H$501)</f>
        <v>0</v>
      </c>
      <c r="D10" s="146">
        <f>SUMIF('[1]Unos rashoda i izdataka'!$R$3:$R$501,'[1]A.4 RASHODI FUNK'!$A10,'[1]Unos rashoda i izdataka'!$K$3:$K$501)+SUMIF('[1]Unos rashoda P4'!$T$3:$T$501,'[1]A.4 RASHODI FUNK'!$A10,'[1]Unos rashoda P4'!$I$3:$I$501)</f>
        <v>0</v>
      </c>
      <c r="E10" s="146">
        <f>SUMIF('[1]Unos rashoda i izdataka'!$R$3:$R$501,'[1]A.4 RASHODI FUNK'!$A10,'[1]Unos rashoda i izdataka'!$L$3:$L$501)+SUMIF('[1]Unos rashoda P4'!$T$3:$T$501,'[1]A.4 RASHODI FUNK'!$A10,'[1]Unos rashoda P4'!$J$3:$J$501)</f>
        <v>0</v>
      </c>
    </row>
    <row r="11" spans="1:193">
      <c r="A11" s="144">
        <v>15</v>
      </c>
      <c r="B11" s="145" t="s">
        <v>363</v>
      </c>
      <c r="C11" s="146">
        <f>SUMIF('[1]Unos rashoda i izdataka'!$R$3:$R$501,'[1]A.4 RASHODI FUNK'!$A11,'[1]Unos rashoda i izdataka'!$J$3:$J$501)+SUMIF('[1]Unos rashoda P4'!$T$3:$T$501,'[1]A.4 RASHODI FUNK'!$A11,'[1]Unos rashoda P4'!$H$3:$H$501)</f>
        <v>0</v>
      </c>
      <c r="D11" s="146">
        <f>SUMIF('[1]Unos rashoda i izdataka'!$R$3:$R$501,'[1]A.4 RASHODI FUNK'!$A11,'[1]Unos rashoda i izdataka'!$K$3:$K$501)+SUMIF('[1]Unos rashoda P4'!$T$3:$T$501,'[1]A.4 RASHODI FUNK'!$A11,'[1]Unos rashoda P4'!$I$3:$I$501)</f>
        <v>0</v>
      </c>
      <c r="E11" s="146">
        <f>SUMIF('[1]Unos rashoda i izdataka'!$R$3:$R$501,'[1]A.4 RASHODI FUNK'!$A11,'[1]Unos rashoda i izdataka'!$L$3:$L$501)+SUMIF('[1]Unos rashoda P4'!$T$3:$T$501,'[1]A.4 RASHODI FUNK'!$A11,'[1]Unos rashoda P4'!$J$3:$J$501)</f>
        <v>0</v>
      </c>
    </row>
    <row r="12" spans="1:193">
      <c r="A12" s="144">
        <v>16</v>
      </c>
      <c r="B12" s="145" t="s">
        <v>364</v>
      </c>
      <c r="C12" s="146">
        <f>SUMIF('[1]Unos rashoda i izdataka'!$R$3:$R$501,'[1]A.4 RASHODI FUNK'!$A12,'[1]Unos rashoda i izdataka'!$J$3:$J$501)+SUMIF('[1]Unos rashoda P4'!$T$3:$T$501,'[1]A.4 RASHODI FUNK'!$A12,'[1]Unos rashoda P4'!$H$3:$H$501)</f>
        <v>0</v>
      </c>
      <c r="D12" s="146">
        <f>SUMIF('[1]Unos rashoda i izdataka'!$R$3:$R$501,'[1]A.4 RASHODI FUNK'!$A12,'[1]Unos rashoda i izdataka'!$K$3:$K$501)+SUMIF('[1]Unos rashoda P4'!$T$3:$T$501,'[1]A.4 RASHODI FUNK'!$A12,'[1]Unos rashoda P4'!$I$3:$I$501)</f>
        <v>0</v>
      </c>
      <c r="E12" s="146">
        <f>SUMIF('[1]Unos rashoda i izdataka'!$R$3:$R$501,'[1]A.4 RASHODI FUNK'!$A12,'[1]Unos rashoda i izdataka'!$L$3:$L$501)+SUMIF('[1]Unos rashoda P4'!$T$3:$T$501,'[1]A.4 RASHODI FUNK'!$A12,'[1]Unos rashoda P4'!$J$3:$J$501)</f>
        <v>0</v>
      </c>
    </row>
    <row r="13" spans="1:193">
      <c r="A13" s="144">
        <v>17</v>
      </c>
      <c r="B13" s="145" t="s">
        <v>365</v>
      </c>
      <c r="C13" s="146">
        <f>SUMIF('[1]Unos rashoda i izdataka'!$R$3:$R$501,'[1]A.4 RASHODI FUNK'!$A13,'[1]Unos rashoda i izdataka'!$J$3:$J$501)+SUMIF('[1]Unos rashoda P4'!$T$3:$T$501,'[1]A.4 RASHODI FUNK'!$A13,'[1]Unos rashoda P4'!$H$3:$H$501)</f>
        <v>0</v>
      </c>
      <c r="D13" s="146">
        <f>SUMIF('[1]Unos rashoda i izdataka'!$R$3:$R$501,'[1]A.4 RASHODI FUNK'!$A13,'[1]Unos rashoda i izdataka'!$K$3:$K$501)+SUMIF('[1]Unos rashoda P4'!$T$3:$T$501,'[1]A.4 RASHODI FUNK'!$A13,'[1]Unos rashoda P4'!$I$3:$I$501)</f>
        <v>0</v>
      </c>
      <c r="E13" s="146">
        <f>SUMIF('[1]Unos rashoda i izdataka'!$R$3:$R$501,'[1]A.4 RASHODI FUNK'!$A13,'[1]Unos rashoda i izdataka'!$L$3:$L$501)+SUMIF('[1]Unos rashoda P4'!$T$3:$T$501,'[1]A.4 RASHODI FUNK'!$A13,'[1]Unos rashoda P4'!$J$3:$J$501)</f>
        <v>0</v>
      </c>
    </row>
    <row r="14" spans="1:193" ht="27.6">
      <c r="A14" s="144">
        <v>18</v>
      </c>
      <c r="B14" s="145" t="s">
        <v>366</v>
      </c>
      <c r="C14" s="146">
        <f>SUMIF('[1]Unos rashoda i izdataka'!$R$3:$R$501,'[1]A.4 RASHODI FUNK'!$A14,'[1]Unos rashoda i izdataka'!$J$3:$J$501)+SUMIF('[1]Unos rashoda P4'!$T$3:$T$501,'[1]A.4 RASHODI FUNK'!$A14,'[1]Unos rashoda P4'!$H$3:$H$501)</f>
        <v>0</v>
      </c>
      <c r="D14" s="146">
        <f>SUMIF('[1]Unos rashoda i izdataka'!$R$3:$R$501,'[1]A.4 RASHODI FUNK'!$A14,'[1]Unos rashoda i izdataka'!$K$3:$K$501)+SUMIF('[1]Unos rashoda P4'!$T$3:$T$501,'[1]A.4 RASHODI FUNK'!$A14,'[1]Unos rashoda P4'!$I$3:$I$501)</f>
        <v>0</v>
      </c>
      <c r="E14" s="146">
        <f>SUMIF('[1]Unos rashoda i izdataka'!$R$3:$R$501,'[1]A.4 RASHODI FUNK'!$A14,'[1]Unos rashoda i izdataka'!$L$3:$L$501)+SUMIF('[1]Unos rashoda P4'!$T$3:$T$501,'[1]A.4 RASHODI FUNK'!$A14,'[1]Unos rashoda P4'!$J$3:$J$501)</f>
        <v>0</v>
      </c>
    </row>
    <row r="15" spans="1:193">
      <c r="A15" s="141">
        <v>2</v>
      </c>
      <c r="B15" s="142" t="s">
        <v>367</v>
      </c>
      <c r="C15" s="143">
        <f>SUM(C16:C20)</f>
        <v>0</v>
      </c>
      <c r="D15" s="143">
        <f>SUM(D16:D20)</f>
        <v>0</v>
      </c>
      <c r="E15" s="143">
        <f>SUM(E16:E20)</f>
        <v>0</v>
      </c>
    </row>
    <row r="16" spans="1:193">
      <c r="A16" s="144">
        <v>21</v>
      </c>
      <c r="B16" s="145" t="s">
        <v>368</v>
      </c>
      <c r="C16" s="146">
        <f>SUMIF('[1]Unos rashoda i izdataka'!$R$3:$R$501,'[1]A.4 RASHODI FUNK'!$A16,'[1]Unos rashoda i izdataka'!$J$3:$J$501)+SUMIF('[1]Unos rashoda P4'!$T$3:$T$501,'[1]A.4 RASHODI FUNK'!$A16,'[1]Unos rashoda P4'!$H$3:$H$501)</f>
        <v>0</v>
      </c>
      <c r="D16" s="146">
        <f>SUMIF('[1]Unos rashoda i izdataka'!$R$3:$R$501,'[1]A.4 RASHODI FUNK'!$A16,'[1]Unos rashoda i izdataka'!$K$3:$K$501)+SUMIF('[1]Unos rashoda P4'!$T$3:$T$501,'[1]A.4 RASHODI FUNK'!$A16,'[1]Unos rashoda P4'!$I$3:$I$501)</f>
        <v>0</v>
      </c>
      <c r="E16" s="146">
        <f>SUMIF('[1]Unos rashoda i izdataka'!$R$3:$R$501,'[1]A.4 RASHODI FUNK'!$A16,'[1]Unos rashoda i izdataka'!$L$3:$L$501)+SUMIF('[1]Unos rashoda P4'!$T$3:$T$501,'[1]A.4 RASHODI FUNK'!$A16,'[1]Unos rashoda P4'!$J$3:$J$501)</f>
        <v>0</v>
      </c>
    </row>
    <row r="17" spans="1:5">
      <c r="A17" s="144">
        <v>22</v>
      </c>
      <c r="B17" s="145" t="s">
        <v>369</v>
      </c>
      <c r="C17" s="146">
        <f>SUMIF('[1]Unos rashoda i izdataka'!$R$3:$R$501,'[1]A.4 RASHODI FUNK'!$A17,'[1]Unos rashoda i izdataka'!$J$3:$J$501)+SUMIF('[1]Unos rashoda P4'!$T$3:$T$501,'[1]A.4 RASHODI FUNK'!$A17,'[1]Unos rashoda P4'!$H$3:$H$501)</f>
        <v>0</v>
      </c>
      <c r="D17" s="146">
        <f>SUMIF('[1]Unos rashoda i izdataka'!$R$3:$R$501,'[1]A.4 RASHODI FUNK'!$A17,'[1]Unos rashoda i izdataka'!$K$3:$K$501)+SUMIF('[1]Unos rashoda P4'!$T$3:$T$501,'[1]A.4 RASHODI FUNK'!$A17,'[1]Unos rashoda P4'!$I$3:$I$501)</f>
        <v>0</v>
      </c>
      <c r="E17" s="146">
        <f>SUMIF('[1]Unos rashoda i izdataka'!$R$3:$R$501,'[1]A.4 RASHODI FUNK'!$A17,'[1]Unos rashoda i izdataka'!$L$3:$L$501)+SUMIF('[1]Unos rashoda P4'!$T$3:$T$501,'[1]A.4 RASHODI FUNK'!$A17,'[1]Unos rashoda P4'!$J$3:$J$501)</f>
        <v>0</v>
      </c>
    </row>
    <row r="18" spans="1:5">
      <c r="A18" s="144">
        <v>23</v>
      </c>
      <c r="B18" s="145" t="s">
        <v>370</v>
      </c>
      <c r="C18" s="146">
        <f>SUMIF('[1]Unos rashoda i izdataka'!$R$3:$R$501,'[1]A.4 RASHODI FUNK'!$A18,'[1]Unos rashoda i izdataka'!$J$3:$J$501)+SUMIF('[1]Unos rashoda P4'!$T$3:$T$501,'[1]A.4 RASHODI FUNK'!$A18,'[1]Unos rashoda P4'!$H$3:$H$501)</f>
        <v>0</v>
      </c>
      <c r="D18" s="146">
        <f>SUMIF('[1]Unos rashoda i izdataka'!$R$3:$R$501,'[1]A.4 RASHODI FUNK'!$A18,'[1]Unos rashoda i izdataka'!$K$3:$K$501)+SUMIF('[1]Unos rashoda P4'!$T$3:$T$501,'[1]A.4 RASHODI FUNK'!$A18,'[1]Unos rashoda P4'!$I$3:$I$501)</f>
        <v>0</v>
      </c>
      <c r="E18" s="146">
        <f>SUMIF('[1]Unos rashoda i izdataka'!$R$3:$R$501,'[1]A.4 RASHODI FUNK'!$A18,'[1]Unos rashoda i izdataka'!$L$3:$L$501)+SUMIF('[1]Unos rashoda P4'!$T$3:$T$501,'[1]A.4 RASHODI FUNK'!$A18,'[1]Unos rashoda P4'!$J$3:$J$501)</f>
        <v>0</v>
      </c>
    </row>
    <row r="19" spans="1:5">
      <c r="A19" s="144">
        <v>24</v>
      </c>
      <c r="B19" s="145" t="s">
        <v>371</v>
      </c>
      <c r="C19" s="146">
        <f>SUMIF('[1]Unos rashoda i izdataka'!$R$3:$R$501,'[1]A.4 RASHODI FUNK'!$A19,'[1]Unos rashoda i izdataka'!$J$3:$J$501)+SUMIF('[1]Unos rashoda P4'!$T$3:$T$501,'[1]A.4 RASHODI FUNK'!$A19,'[1]Unos rashoda P4'!$H$3:$H$501)</f>
        <v>0</v>
      </c>
      <c r="D19" s="146">
        <f>SUMIF('[1]Unos rashoda i izdataka'!$R$3:$R$501,'[1]A.4 RASHODI FUNK'!$A19,'[1]Unos rashoda i izdataka'!$K$3:$K$501)+SUMIF('[1]Unos rashoda P4'!$T$3:$T$501,'[1]A.4 RASHODI FUNK'!$A19,'[1]Unos rashoda P4'!$I$3:$I$501)</f>
        <v>0</v>
      </c>
      <c r="E19" s="146">
        <f>SUMIF('[1]Unos rashoda i izdataka'!$R$3:$R$501,'[1]A.4 RASHODI FUNK'!$A19,'[1]Unos rashoda i izdataka'!$L$3:$L$501)+SUMIF('[1]Unos rashoda P4'!$T$3:$T$501,'[1]A.4 RASHODI FUNK'!$A19,'[1]Unos rashoda P4'!$J$3:$J$501)</f>
        <v>0</v>
      </c>
    </row>
    <row r="20" spans="1:5">
      <c r="A20" s="144">
        <v>25</v>
      </c>
      <c r="B20" s="145" t="s">
        <v>372</v>
      </c>
      <c r="C20" s="146">
        <f>SUMIF('[1]Unos rashoda i izdataka'!$R$3:$R$501,'[1]A.4 RASHODI FUNK'!$A20,'[1]Unos rashoda i izdataka'!$J$3:$J$501)+SUMIF('[1]Unos rashoda P4'!$T$3:$T$501,'[1]A.4 RASHODI FUNK'!$A20,'[1]Unos rashoda P4'!$H$3:$H$501)</f>
        <v>0</v>
      </c>
      <c r="D20" s="146">
        <f>SUMIF('[1]Unos rashoda i izdataka'!$R$3:$R$501,'[1]A.4 RASHODI FUNK'!$A20,'[1]Unos rashoda i izdataka'!$K$3:$K$501)+SUMIF('[1]Unos rashoda P4'!$T$3:$T$501,'[1]A.4 RASHODI FUNK'!$A20,'[1]Unos rashoda P4'!$I$3:$I$501)</f>
        <v>0</v>
      </c>
      <c r="E20" s="146">
        <f>SUMIF('[1]Unos rashoda i izdataka'!$R$3:$R$501,'[1]A.4 RASHODI FUNK'!$A20,'[1]Unos rashoda i izdataka'!$L$3:$L$501)+SUMIF('[1]Unos rashoda P4'!$T$3:$T$501,'[1]A.4 RASHODI FUNK'!$A20,'[1]Unos rashoda P4'!$J$3:$J$501)</f>
        <v>0</v>
      </c>
    </row>
    <row r="21" spans="1:5">
      <c r="A21" s="141">
        <v>3</v>
      </c>
      <c r="B21" s="142" t="s">
        <v>373</v>
      </c>
      <c r="C21" s="147">
        <f>SUM(C22:C27)</f>
        <v>0</v>
      </c>
      <c r="D21" s="147">
        <f>SUM(D22:D27)</f>
        <v>0</v>
      </c>
      <c r="E21" s="147">
        <f>SUM(E22:E27)</f>
        <v>0</v>
      </c>
    </row>
    <row r="22" spans="1:5">
      <c r="A22" s="144">
        <v>31</v>
      </c>
      <c r="B22" s="145" t="s">
        <v>374</v>
      </c>
      <c r="C22" s="146">
        <f>SUMIF('[1]Unos rashoda i izdataka'!$R$3:$R$501,'[1]A.4 RASHODI FUNK'!$A22,'[1]Unos rashoda i izdataka'!$J$3:$J$501)+SUMIF('[1]Unos rashoda P4'!$T$3:$T$501,'[1]A.4 RASHODI FUNK'!$A22,'[1]Unos rashoda P4'!$H$3:$H$501)</f>
        <v>0</v>
      </c>
      <c r="D22" s="146">
        <f>SUMIF('[1]Unos rashoda i izdataka'!$R$3:$R$501,'[1]A.4 RASHODI FUNK'!$A22,'[1]Unos rashoda i izdataka'!$K$3:$K$501)+SUMIF('[1]Unos rashoda P4'!$T$3:$T$501,'[1]A.4 RASHODI FUNK'!$A22,'[1]Unos rashoda P4'!$I$3:$I$501)</f>
        <v>0</v>
      </c>
      <c r="E22" s="146">
        <f>SUMIF('[1]Unos rashoda i izdataka'!$R$3:$R$501,'[1]A.4 RASHODI FUNK'!$A22,'[1]Unos rashoda i izdataka'!$L$3:$L$501)+SUMIF('[1]Unos rashoda P4'!$T$3:$T$501,'[1]A.4 RASHODI FUNK'!$A22,'[1]Unos rashoda P4'!$J$3:$J$501)</f>
        <v>0</v>
      </c>
    </row>
    <row r="23" spans="1:5">
      <c r="A23" s="144">
        <v>32</v>
      </c>
      <c r="B23" s="145" t="s">
        <v>375</v>
      </c>
      <c r="C23" s="146">
        <f>SUMIF('[1]Unos rashoda i izdataka'!$R$3:$R$501,'[1]A.4 RASHODI FUNK'!$A23,'[1]Unos rashoda i izdataka'!$J$3:$J$501)+SUMIF('[1]Unos rashoda P4'!$T$3:$T$501,'[1]A.4 RASHODI FUNK'!$A23,'[1]Unos rashoda P4'!$H$3:$H$501)</f>
        <v>0</v>
      </c>
      <c r="D23" s="146">
        <f>SUMIF('[1]Unos rashoda i izdataka'!$R$3:$R$501,'[1]A.4 RASHODI FUNK'!$A23,'[1]Unos rashoda i izdataka'!$K$3:$K$501)+SUMIF('[1]Unos rashoda P4'!$T$3:$T$501,'[1]A.4 RASHODI FUNK'!$A23,'[1]Unos rashoda P4'!$I$3:$I$501)</f>
        <v>0</v>
      </c>
      <c r="E23" s="146">
        <f>SUMIF('[1]Unos rashoda i izdataka'!$R$3:$R$501,'[1]A.4 RASHODI FUNK'!$A23,'[1]Unos rashoda i izdataka'!$L$3:$L$501)+SUMIF('[1]Unos rashoda P4'!$T$3:$T$501,'[1]A.4 RASHODI FUNK'!$A23,'[1]Unos rashoda P4'!$J$3:$J$501)</f>
        <v>0</v>
      </c>
    </row>
    <row r="24" spans="1:5">
      <c r="A24" s="144">
        <v>33</v>
      </c>
      <c r="B24" s="145" t="s">
        <v>376</v>
      </c>
      <c r="C24" s="146">
        <f>SUMIF('[1]Unos rashoda i izdataka'!$R$3:$R$501,'[1]A.4 RASHODI FUNK'!$A24,'[1]Unos rashoda i izdataka'!$J$3:$J$501)+SUMIF('[1]Unos rashoda P4'!$T$3:$T$501,'[1]A.4 RASHODI FUNK'!$A24,'[1]Unos rashoda P4'!$H$3:$H$501)</f>
        <v>0</v>
      </c>
      <c r="D24" s="146">
        <f>SUMIF('[1]Unos rashoda i izdataka'!$R$3:$R$501,'[1]A.4 RASHODI FUNK'!$A24,'[1]Unos rashoda i izdataka'!$K$3:$K$501)+SUMIF('[1]Unos rashoda P4'!$T$3:$T$501,'[1]A.4 RASHODI FUNK'!$A24,'[1]Unos rashoda P4'!$I$3:$I$501)</f>
        <v>0</v>
      </c>
      <c r="E24" s="146">
        <f>SUMIF('[1]Unos rashoda i izdataka'!$R$3:$R$501,'[1]A.4 RASHODI FUNK'!$A24,'[1]Unos rashoda i izdataka'!$L$3:$L$501)+SUMIF('[1]Unos rashoda P4'!$T$3:$T$501,'[1]A.4 RASHODI FUNK'!$A24,'[1]Unos rashoda P4'!$J$3:$J$501)</f>
        <v>0</v>
      </c>
    </row>
    <row r="25" spans="1:5">
      <c r="A25" s="144">
        <v>34</v>
      </c>
      <c r="B25" s="145" t="s">
        <v>377</v>
      </c>
      <c r="C25" s="146">
        <f>SUMIF('[1]Unos rashoda i izdataka'!$R$3:$R$501,'[1]A.4 RASHODI FUNK'!$A25,'[1]Unos rashoda i izdataka'!$J$3:$J$501)+SUMIF('[1]Unos rashoda P4'!$T$3:$T$501,'[1]A.4 RASHODI FUNK'!$A25,'[1]Unos rashoda P4'!$H$3:$H$501)</f>
        <v>0</v>
      </c>
      <c r="D25" s="146">
        <f>SUMIF('[1]Unos rashoda i izdataka'!$R$3:$R$501,'[1]A.4 RASHODI FUNK'!$A25,'[1]Unos rashoda i izdataka'!$K$3:$K$501)+SUMIF('[1]Unos rashoda P4'!$T$3:$T$501,'[1]A.4 RASHODI FUNK'!$A25,'[1]Unos rashoda P4'!$I$3:$I$501)</f>
        <v>0</v>
      </c>
      <c r="E25" s="146">
        <f>SUMIF('[1]Unos rashoda i izdataka'!$R$3:$R$501,'[1]A.4 RASHODI FUNK'!$A25,'[1]Unos rashoda i izdataka'!$L$3:$L$501)+SUMIF('[1]Unos rashoda P4'!$T$3:$T$501,'[1]A.4 RASHODI FUNK'!$A25,'[1]Unos rashoda P4'!$J$3:$J$501)</f>
        <v>0</v>
      </c>
    </row>
    <row r="26" spans="1:5">
      <c r="A26" s="144">
        <v>35</v>
      </c>
      <c r="B26" s="145" t="s">
        <v>378</v>
      </c>
      <c r="C26" s="146">
        <f>SUMIF('[1]Unos rashoda i izdataka'!$R$3:$R$501,'[1]A.4 RASHODI FUNK'!$A26,'[1]Unos rashoda i izdataka'!$J$3:$J$501)+SUMIF('[1]Unos rashoda P4'!$T$3:$T$501,'[1]A.4 RASHODI FUNK'!$A26,'[1]Unos rashoda P4'!$H$3:$H$501)</f>
        <v>0</v>
      </c>
      <c r="D26" s="146">
        <f>SUMIF('[1]Unos rashoda i izdataka'!$R$3:$R$501,'[1]A.4 RASHODI FUNK'!$A26,'[1]Unos rashoda i izdataka'!$K$3:$K$501)+SUMIF('[1]Unos rashoda P4'!$T$3:$T$501,'[1]A.4 RASHODI FUNK'!$A26,'[1]Unos rashoda P4'!$I$3:$I$501)</f>
        <v>0</v>
      </c>
      <c r="E26" s="146">
        <f>SUMIF('[1]Unos rashoda i izdataka'!$R$3:$R$501,'[1]A.4 RASHODI FUNK'!$A26,'[1]Unos rashoda i izdataka'!$L$3:$L$501)+SUMIF('[1]Unos rashoda P4'!$T$3:$T$501,'[1]A.4 RASHODI FUNK'!$A26,'[1]Unos rashoda P4'!$J$3:$J$501)</f>
        <v>0</v>
      </c>
    </row>
    <row r="27" spans="1:5" ht="27.6">
      <c r="A27" s="144">
        <v>36</v>
      </c>
      <c r="B27" s="145" t="s">
        <v>379</v>
      </c>
      <c r="C27" s="146">
        <f>SUMIF('[1]Unos rashoda i izdataka'!$R$3:$R$501,'[1]A.4 RASHODI FUNK'!$A27,'[1]Unos rashoda i izdataka'!$J$3:$J$501)+SUMIF('[1]Unos rashoda P4'!$T$3:$T$501,'[1]A.4 RASHODI FUNK'!$A27,'[1]Unos rashoda P4'!$H$3:$H$501)</f>
        <v>0</v>
      </c>
      <c r="D27" s="146">
        <f>SUMIF('[1]Unos rashoda i izdataka'!$R$3:$R$501,'[1]A.4 RASHODI FUNK'!$A27,'[1]Unos rashoda i izdataka'!$K$3:$K$501)+SUMIF('[1]Unos rashoda P4'!$T$3:$T$501,'[1]A.4 RASHODI FUNK'!$A27,'[1]Unos rashoda P4'!$I$3:$I$501)</f>
        <v>0</v>
      </c>
      <c r="E27" s="146">
        <f>SUMIF('[1]Unos rashoda i izdataka'!$R$3:$R$501,'[1]A.4 RASHODI FUNK'!$A27,'[1]Unos rashoda i izdataka'!$L$3:$L$501)+SUMIF('[1]Unos rashoda P4'!$T$3:$T$501,'[1]A.4 RASHODI FUNK'!$A27,'[1]Unos rashoda P4'!$J$3:$J$501)</f>
        <v>0</v>
      </c>
    </row>
    <row r="28" spans="1:5">
      <c r="A28" s="141">
        <v>4</v>
      </c>
      <c r="B28" s="142" t="s">
        <v>380</v>
      </c>
      <c r="C28" s="147">
        <f>SUM(C29:C37)</f>
        <v>0</v>
      </c>
      <c r="D28" s="147">
        <f>SUM(D29:D37)</f>
        <v>0</v>
      </c>
      <c r="E28" s="147">
        <f>SUM(E29:E37)</f>
        <v>0</v>
      </c>
    </row>
    <row r="29" spans="1:5">
      <c r="A29" s="144">
        <v>41</v>
      </c>
      <c r="B29" s="145" t="s">
        <v>381</v>
      </c>
      <c r="C29" s="146">
        <f>SUMIF('[1]Unos rashoda i izdataka'!$R$3:$R$501,'[1]A.4 RASHODI FUNK'!$A29,'[1]Unos rashoda i izdataka'!$J$3:$J$501)+SUMIF('[1]Unos rashoda P4'!$T$3:$T$501,'[1]A.4 RASHODI FUNK'!$A29,'[1]Unos rashoda P4'!$H$3:$H$501)</f>
        <v>0</v>
      </c>
      <c r="D29" s="146">
        <f>SUMIF('[1]Unos rashoda i izdataka'!$R$3:$R$501,'[1]A.4 RASHODI FUNK'!$A29,'[1]Unos rashoda i izdataka'!$K$3:$K$501)+SUMIF('[1]Unos rashoda P4'!$T$3:$T$501,'[1]A.4 RASHODI FUNK'!$A29,'[1]Unos rashoda P4'!$I$3:$I$501)</f>
        <v>0</v>
      </c>
      <c r="E29" s="146">
        <f>SUMIF('[1]Unos rashoda i izdataka'!$R$3:$R$501,'[1]A.4 RASHODI FUNK'!$A29,'[1]Unos rashoda i izdataka'!$L$3:$L$501)+SUMIF('[1]Unos rashoda P4'!$T$3:$T$501,'[1]A.4 RASHODI FUNK'!$A29,'[1]Unos rashoda P4'!$J$3:$J$501)</f>
        <v>0</v>
      </c>
    </row>
    <row r="30" spans="1:5">
      <c r="A30" s="144">
        <v>42</v>
      </c>
      <c r="B30" s="145" t="s">
        <v>382</v>
      </c>
      <c r="C30" s="146">
        <f>SUMIF('[1]Unos rashoda i izdataka'!$R$3:$R$501,'[1]A.4 RASHODI FUNK'!$A30,'[1]Unos rashoda i izdataka'!$J$3:$J$501)+SUMIF('[1]Unos rashoda P4'!$T$3:$T$501,'[1]A.4 RASHODI FUNK'!$A30,'[1]Unos rashoda P4'!$H$3:$H$501)</f>
        <v>0</v>
      </c>
      <c r="D30" s="146">
        <f>SUMIF('[1]Unos rashoda i izdataka'!$R$3:$R$501,'[1]A.4 RASHODI FUNK'!$A30,'[1]Unos rashoda i izdataka'!$K$3:$K$501)+SUMIF('[1]Unos rashoda P4'!$T$3:$T$501,'[1]A.4 RASHODI FUNK'!$A30,'[1]Unos rashoda P4'!$I$3:$I$501)</f>
        <v>0</v>
      </c>
      <c r="E30" s="146">
        <f>SUMIF('[1]Unos rashoda i izdataka'!$R$3:$R$501,'[1]A.4 RASHODI FUNK'!$A30,'[1]Unos rashoda i izdataka'!$L$3:$L$501)+SUMIF('[1]Unos rashoda P4'!$T$3:$T$501,'[1]A.4 RASHODI FUNK'!$A30,'[1]Unos rashoda P4'!$J$3:$J$501)</f>
        <v>0</v>
      </c>
    </row>
    <row r="31" spans="1:5">
      <c r="A31" s="144">
        <v>43</v>
      </c>
      <c r="B31" s="145" t="s">
        <v>383</v>
      </c>
      <c r="C31" s="146">
        <f>SUMIF('[1]Unos rashoda i izdataka'!$R$3:$R$501,'[1]A.4 RASHODI FUNK'!$A31,'[1]Unos rashoda i izdataka'!$J$3:$J$501)+SUMIF('[1]Unos rashoda P4'!$T$3:$T$501,'[1]A.4 RASHODI FUNK'!$A31,'[1]Unos rashoda P4'!$H$3:$H$501)</f>
        <v>0</v>
      </c>
      <c r="D31" s="146">
        <f>SUMIF('[1]Unos rashoda i izdataka'!$R$3:$R$501,'[1]A.4 RASHODI FUNK'!$A31,'[1]Unos rashoda i izdataka'!$K$3:$K$501)+SUMIF('[1]Unos rashoda P4'!$T$3:$T$501,'[1]A.4 RASHODI FUNK'!$A31,'[1]Unos rashoda P4'!$I$3:$I$501)</f>
        <v>0</v>
      </c>
      <c r="E31" s="146">
        <f>SUMIF('[1]Unos rashoda i izdataka'!$R$3:$R$501,'[1]A.4 RASHODI FUNK'!$A31,'[1]Unos rashoda i izdataka'!$L$3:$L$501)+SUMIF('[1]Unos rashoda P4'!$T$3:$T$501,'[1]A.4 RASHODI FUNK'!$A31,'[1]Unos rashoda P4'!$J$3:$J$501)</f>
        <v>0</v>
      </c>
    </row>
    <row r="32" spans="1:5">
      <c r="A32" s="144">
        <v>44</v>
      </c>
      <c r="B32" s="145" t="s">
        <v>384</v>
      </c>
      <c r="C32" s="146">
        <f>SUMIF('[1]Unos rashoda i izdataka'!$R$3:$R$501,'[1]A.4 RASHODI FUNK'!$A32,'[1]Unos rashoda i izdataka'!$J$3:$J$501)+SUMIF('[1]Unos rashoda P4'!$T$3:$T$501,'[1]A.4 RASHODI FUNK'!$A32,'[1]Unos rashoda P4'!$H$3:$H$501)</f>
        <v>0</v>
      </c>
      <c r="D32" s="146">
        <f>SUMIF('[1]Unos rashoda i izdataka'!$R$3:$R$501,'[1]A.4 RASHODI FUNK'!$A32,'[1]Unos rashoda i izdataka'!$K$3:$K$501)+SUMIF('[1]Unos rashoda P4'!$T$3:$T$501,'[1]A.4 RASHODI FUNK'!$A32,'[1]Unos rashoda P4'!$I$3:$I$501)</f>
        <v>0</v>
      </c>
      <c r="E32" s="146">
        <f>SUMIF('[1]Unos rashoda i izdataka'!$R$3:$R$501,'[1]A.4 RASHODI FUNK'!$A32,'[1]Unos rashoda i izdataka'!$L$3:$L$501)+SUMIF('[1]Unos rashoda P4'!$T$3:$T$501,'[1]A.4 RASHODI FUNK'!$A32,'[1]Unos rashoda P4'!$J$3:$J$501)</f>
        <v>0</v>
      </c>
    </row>
    <row r="33" spans="1:5">
      <c r="A33" s="144">
        <v>45</v>
      </c>
      <c r="B33" s="145" t="s">
        <v>385</v>
      </c>
      <c r="C33" s="146">
        <f>SUMIF('[1]Unos rashoda i izdataka'!$R$3:$R$501,'[1]A.4 RASHODI FUNK'!$A33,'[1]Unos rashoda i izdataka'!$J$3:$J$501)+SUMIF('[1]Unos rashoda P4'!$T$3:$T$501,'[1]A.4 RASHODI FUNK'!$A33,'[1]Unos rashoda P4'!$H$3:$H$501)</f>
        <v>0</v>
      </c>
      <c r="D33" s="146">
        <f>SUMIF('[1]Unos rashoda i izdataka'!$R$3:$R$501,'[1]A.4 RASHODI FUNK'!$A33,'[1]Unos rashoda i izdataka'!$K$3:$K$501)+SUMIF('[1]Unos rashoda P4'!$T$3:$T$501,'[1]A.4 RASHODI FUNK'!$A33,'[1]Unos rashoda P4'!$I$3:$I$501)</f>
        <v>0</v>
      </c>
      <c r="E33" s="146">
        <f>SUMIF('[1]Unos rashoda i izdataka'!$R$3:$R$501,'[1]A.4 RASHODI FUNK'!$A33,'[1]Unos rashoda i izdataka'!$L$3:$L$501)+SUMIF('[1]Unos rashoda P4'!$T$3:$T$501,'[1]A.4 RASHODI FUNK'!$A33,'[1]Unos rashoda P4'!$J$3:$J$501)</f>
        <v>0</v>
      </c>
    </row>
    <row r="34" spans="1:5">
      <c r="A34" s="144">
        <v>46</v>
      </c>
      <c r="B34" s="145" t="s">
        <v>386</v>
      </c>
      <c r="C34" s="146">
        <f>SUMIF('[1]Unos rashoda i izdataka'!$R$3:$R$501,'[1]A.4 RASHODI FUNK'!$A34,'[1]Unos rashoda i izdataka'!$J$3:$J$501)+SUMIF('[1]Unos rashoda P4'!$T$3:$T$501,'[1]A.4 RASHODI FUNK'!$A34,'[1]Unos rashoda P4'!$H$3:$H$501)</f>
        <v>0</v>
      </c>
      <c r="D34" s="146">
        <f>SUMIF('[1]Unos rashoda i izdataka'!$R$3:$R$501,'[1]A.4 RASHODI FUNK'!$A34,'[1]Unos rashoda i izdataka'!$K$3:$K$501)+SUMIF('[1]Unos rashoda P4'!$T$3:$T$501,'[1]A.4 RASHODI FUNK'!$A34,'[1]Unos rashoda P4'!$I$3:$I$501)</f>
        <v>0</v>
      </c>
      <c r="E34" s="146">
        <f>SUMIF('[1]Unos rashoda i izdataka'!$R$3:$R$501,'[1]A.4 RASHODI FUNK'!$A34,'[1]Unos rashoda i izdataka'!$L$3:$L$501)+SUMIF('[1]Unos rashoda P4'!$T$3:$T$501,'[1]A.4 RASHODI FUNK'!$A34,'[1]Unos rashoda P4'!$J$3:$J$501)</f>
        <v>0</v>
      </c>
    </row>
    <row r="35" spans="1:5">
      <c r="A35" s="144">
        <v>47</v>
      </c>
      <c r="B35" s="145" t="s">
        <v>387</v>
      </c>
      <c r="C35" s="146">
        <f>SUMIF('[1]Unos rashoda i izdataka'!$R$3:$R$501,'[1]A.4 RASHODI FUNK'!$A35,'[1]Unos rashoda i izdataka'!$J$3:$J$501)+SUMIF('[1]Unos rashoda P4'!$T$3:$T$501,'[1]A.4 RASHODI FUNK'!$A35,'[1]Unos rashoda P4'!$H$3:$H$501)</f>
        <v>0</v>
      </c>
      <c r="D35" s="146">
        <f>SUMIF('[1]Unos rashoda i izdataka'!$R$3:$R$501,'[1]A.4 RASHODI FUNK'!$A35,'[1]Unos rashoda i izdataka'!$K$3:$K$501)+SUMIF('[1]Unos rashoda P4'!$T$3:$T$501,'[1]A.4 RASHODI FUNK'!$A35,'[1]Unos rashoda P4'!$I$3:$I$501)</f>
        <v>0</v>
      </c>
      <c r="E35" s="146">
        <f>SUMIF('[1]Unos rashoda i izdataka'!$R$3:$R$501,'[1]A.4 RASHODI FUNK'!$A35,'[1]Unos rashoda i izdataka'!$L$3:$L$501)+SUMIF('[1]Unos rashoda P4'!$T$3:$T$501,'[1]A.4 RASHODI FUNK'!$A35,'[1]Unos rashoda P4'!$J$3:$J$501)</f>
        <v>0</v>
      </c>
    </row>
    <row r="36" spans="1:5">
      <c r="A36" s="144">
        <v>48</v>
      </c>
      <c r="B36" s="145" t="s">
        <v>388</v>
      </c>
      <c r="C36" s="146">
        <f>SUMIF('[1]Unos rashoda i izdataka'!$R$3:$R$501,'[1]A.4 RASHODI FUNK'!$A36,'[1]Unos rashoda i izdataka'!$J$3:$J$501)+SUMIF('[1]Unos rashoda P4'!$T$3:$T$501,'[1]A.4 RASHODI FUNK'!$A36,'[1]Unos rashoda P4'!$H$3:$H$501)</f>
        <v>0</v>
      </c>
      <c r="D36" s="146">
        <f>SUMIF('[1]Unos rashoda i izdataka'!$R$3:$R$501,'[1]A.4 RASHODI FUNK'!$A36,'[1]Unos rashoda i izdataka'!$K$3:$K$501)+SUMIF('[1]Unos rashoda P4'!$T$3:$T$501,'[1]A.4 RASHODI FUNK'!$A36,'[1]Unos rashoda P4'!$I$3:$I$501)</f>
        <v>0</v>
      </c>
      <c r="E36" s="146">
        <f>SUMIF('[1]Unos rashoda i izdataka'!$R$3:$R$501,'[1]A.4 RASHODI FUNK'!$A36,'[1]Unos rashoda i izdataka'!$L$3:$L$501)+SUMIF('[1]Unos rashoda P4'!$T$3:$T$501,'[1]A.4 RASHODI FUNK'!$A36,'[1]Unos rashoda P4'!$J$3:$J$501)</f>
        <v>0</v>
      </c>
    </row>
    <row r="37" spans="1:5">
      <c r="A37" s="144">
        <v>49</v>
      </c>
      <c r="B37" s="145" t="s">
        <v>389</v>
      </c>
      <c r="C37" s="146">
        <f>SUMIF('[1]Unos rashoda i izdataka'!$R$3:$R$501,'[1]A.4 RASHODI FUNK'!$A37,'[1]Unos rashoda i izdataka'!$J$3:$J$501)+SUMIF('[1]Unos rashoda P4'!$T$3:$T$501,'[1]A.4 RASHODI FUNK'!$A37,'[1]Unos rashoda P4'!$H$3:$H$501)</f>
        <v>0</v>
      </c>
      <c r="D37" s="146">
        <f>SUMIF('[1]Unos rashoda i izdataka'!$R$3:$R$501,'[1]A.4 RASHODI FUNK'!$A37,'[1]Unos rashoda i izdataka'!$K$3:$K$501)+SUMIF('[1]Unos rashoda P4'!$T$3:$T$501,'[1]A.4 RASHODI FUNK'!$A37,'[1]Unos rashoda P4'!$I$3:$I$501)</f>
        <v>0</v>
      </c>
      <c r="E37" s="146">
        <f>SUMIF('[1]Unos rashoda i izdataka'!$R$3:$R$501,'[1]A.4 RASHODI FUNK'!$A37,'[1]Unos rashoda i izdataka'!$L$3:$L$501)+SUMIF('[1]Unos rashoda P4'!$T$3:$T$501,'[1]A.4 RASHODI FUNK'!$A37,'[1]Unos rashoda P4'!$J$3:$J$501)</f>
        <v>0</v>
      </c>
    </row>
    <row r="38" spans="1:5">
      <c r="A38" s="141">
        <v>5</v>
      </c>
      <c r="B38" s="142" t="s">
        <v>390</v>
      </c>
      <c r="C38" s="147">
        <f>SUM(C39:C44)</f>
        <v>0</v>
      </c>
      <c r="D38" s="147">
        <f>SUM(D39:D44)</f>
        <v>0</v>
      </c>
      <c r="E38" s="147">
        <f>SUM(E39:E44)</f>
        <v>0</v>
      </c>
    </row>
    <row r="39" spans="1:5">
      <c r="A39" s="144">
        <v>51</v>
      </c>
      <c r="B39" s="145" t="s">
        <v>391</v>
      </c>
      <c r="C39" s="146">
        <f>SUMIF('[1]Unos rashoda i izdataka'!$R$3:$R$501,'[1]A.4 RASHODI FUNK'!$A39,'[1]Unos rashoda i izdataka'!$J$3:$J$501)+SUMIF('[1]Unos rashoda P4'!$T$3:$T$501,'[1]A.4 RASHODI FUNK'!$A39,'[1]Unos rashoda P4'!$H$3:$H$501)</f>
        <v>0</v>
      </c>
      <c r="D39" s="146">
        <f>SUMIF('[1]Unos rashoda i izdataka'!$R$3:$R$501,'[1]A.4 RASHODI FUNK'!$A39,'[1]Unos rashoda i izdataka'!$K$3:$K$501)+SUMIF('[1]Unos rashoda P4'!$T$3:$T$501,'[1]A.4 RASHODI FUNK'!$A39,'[1]Unos rashoda P4'!$I$3:$I$501)</f>
        <v>0</v>
      </c>
      <c r="E39" s="146">
        <f>SUMIF('[1]Unos rashoda i izdataka'!$R$3:$R$501,'[1]A.4 RASHODI FUNK'!$A39,'[1]Unos rashoda i izdataka'!$L$3:$L$501)+SUMIF('[1]Unos rashoda P4'!$T$3:$T$501,'[1]A.4 RASHODI FUNK'!$A39,'[1]Unos rashoda P4'!$J$3:$J$501)</f>
        <v>0</v>
      </c>
    </row>
    <row r="40" spans="1:5">
      <c r="A40" s="144">
        <v>52</v>
      </c>
      <c r="B40" s="145" t="s">
        <v>392</v>
      </c>
      <c r="C40" s="146">
        <f>SUMIF('[1]Unos rashoda i izdataka'!$R$3:$R$501,'[1]A.4 RASHODI FUNK'!$A40,'[1]Unos rashoda i izdataka'!$J$3:$J$501)+SUMIF('[1]Unos rashoda P4'!$T$3:$T$501,'[1]A.4 RASHODI FUNK'!$A40,'[1]Unos rashoda P4'!$H$3:$H$501)</f>
        <v>0</v>
      </c>
      <c r="D40" s="146">
        <f>SUMIF('[1]Unos rashoda i izdataka'!$R$3:$R$501,'[1]A.4 RASHODI FUNK'!$A40,'[1]Unos rashoda i izdataka'!$K$3:$K$501)+SUMIF('[1]Unos rashoda P4'!$T$3:$T$501,'[1]A.4 RASHODI FUNK'!$A40,'[1]Unos rashoda P4'!$I$3:$I$501)</f>
        <v>0</v>
      </c>
      <c r="E40" s="146">
        <f>SUMIF('[1]Unos rashoda i izdataka'!$R$3:$R$501,'[1]A.4 RASHODI FUNK'!$A40,'[1]Unos rashoda i izdataka'!$L$3:$L$501)+SUMIF('[1]Unos rashoda P4'!$T$3:$T$501,'[1]A.4 RASHODI FUNK'!$A40,'[1]Unos rashoda P4'!$J$3:$J$501)</f>
        <v>0</v>
      </c>
    </row>
    <row r="41" spans="1:5">
      <c r="A41" s="144">
        <v>53</v>
      </c>
      <c r="B41" s="145" t="s">
        <v>393</v>
      </c>
      <c r="C41" s="146">
        <f>SUMIF('[1]Unos rashoda i izdataka'!$R$3:$R$501,'[1]A.4 RASHODI FUNK'!$A41,'[1]Unos rashoda i izdataka'!$J$3:$J$501)+SUMIF('[1]Unos rashoda P4'!$T$3:$T$501,'[1]A.4 RASHODI FUNK'!$A41,'[1]Unos rashoda P4'!$H$3:$H$501)</f>
        <v>0</v>
      </c>
      <c r="D41" s="146">
        <f>SUMIF('[1]Unos rashoda i izdataka'!$R$3:$R$501,'[1]A.4 RASHODI FUNK'!$A41,'[1]Unos rashoda i izdataka'!$K$3:$K$501)+SUMIF('[1]Unos rashoda P4'!$T$3:$T$501,'[1]A.4 RASHODI FUNK'!$A41,'[1]Unos rashoda P4'!$I$3:$I$501)</f>
        <v>0</v>
      </c>
      <c r="E41" s="146">
        <f>SUMIF('[1]Unos rashoda i izdataka'!$R$3:$R$501,'[1]A.4 RASHODI FUNK'!$A41,'[1]Unos rashoda i izdataka'!$L$3:$L$501)+SUMIF('[1]Unos rashoda P4'!$T$3:$T$501,'[1]A.4 RASHODI FUNK'!$A41,'[1]Unos rashoda P4'!$J$3:$J$501)</f>
        <v>0</v>
      </c>
    </row>
    <row r="42" spans="1:5">
      <c r="A42" s="144">
        <v>54</v>
      </c>
      <c r="B42" s="145" t="s">
        <v>394</v>
      </c>
      <c r="C42" s="146">
        <f>SUMIF('[1]Unos rashoda i izdataka'!$R$3:$R$501,'[1]A.4 RASHODI FUNK'!$A42,'[1]Unos rashoda i izdataka'!$J$3:$J$501)+SUMIF('[1]Unos rashoda P4'!$T$3:$T$501,'[1]A.4 RASHODI FUNK'!$A42,'[1]Unos rashoda P4'!$H$3:$H$501)</f>
        <v>0</v>
      </c>
      <c r="D42" s="146">
        <f>SUMIF('[1]Unos rashoda i izdataka'!$R$3:$R$501,'[1]A.4 RASHODI FUNK'!$A42,'[1]Unos rashoda i izdataka'!$K$3:$K$501)+SUMIF('[1]Unos rashoda P4'!$T$3:$T$501,'[1]A.4 RASHODI FUNK'!$A42,'[1]Unos rashoda P4'!$I$3:$I$501)</f>
        <v>0</v>
      </c>
      <c r="E42" s="146">
        <f>SUMIF('[1]Unos rashoda i izdataka'!$R$3:$R$501,'[1]A.4 RASHODI FUNK'!$A42,'[1]Unos rashoda i izdataka'!$L$3:$L$501)+SUMIF('[1]Unos rashoda P4'!$T$3:$T$501,'[1]A.4 RASHODI FUNK'!$A42,'[1]Unos rashoda P4'!$J$3:$J$501)</f>
        <v>0</v>
      </c>
    </row>
    <row r="43" spans="1:5">
      <c r="A43" s="144">
        <v>55</v>
      </c>
      <c r="B43" s="145" t="s">
        <v>395</v>
      </c>
      <c r="C43" s="146">
        <f>SUMIF('[1]Unos rashoda i izdataka'!$R$3:$R$501,'[1]A.4 RASHODI FUNK'!$A43,'[1]Unos rashoda i izdataka'!$J$3:$J$501)+SUMIF('[1]Unos rashoda P4'!$T$3:$T$501,'[1]A.4 RASHODI FUNK'!$A43,'[1]Unos rashoda P4'!$H$3:$H$501)</f>
        <v>0</v>
      </c>
      <c r="D43" s="146">
        <f>SUMIF('[1]Unos rashoda i izdataka'!$R$3:$R$501,'[1]A.4 RASHODI FUNK'!$A43,'[1]Unos rashoda i izdataka'!$K$3:$K$501)+SUMIF('[1]Unos rashoda P4'!$T$3:$T$501,'[1]A.4 RASHODI FUNK'!$A43,'[1]Unos rashoda P4'!$I$3:$I$501)</f>
        <v>0</v>
      </c>
      <c r="E43" s="146">
        <f>SUMIF('[1]Unos rashoda i izdataka'!$R$3:$R$501,'[1]A.4 RASHODI FUNK'!$A43,'[1]Unos rashoda i izdataka'!$L$3:$L$501)+SUMIF('[1]Unos rashoda P4'!$T$3:$T$501,'[1]A.4 RASHODI FUNK'!$A43,'[1]Unos rashoda P4'!$J$3:$J$501)</f>
        <v>0</v>
      </c>
    </row>
    <row r="44" spans="1:5" ht="27.6">
      <c r="A44" s="144">
        <v>56</v>
      </c>
      <c r="B44" s="145" t="s">
        <v>396</v>
      </c>
      <c r="C44" s="146">
        <f>SUMIF('[1]Unos rashoda i izdataka'!$R$3:$R$501,'[1]A.4 RASHODI FUNK'!$A44,'[1]Unos rashoda i izdataka'!$J$3:$J$501)+SUMIF('[1]Unos rashoda P4'!$T$3:$T$501,'[1]A.4 RASHODI FUNK'!$A44,'[1]Unos rashoda P4'!$H$3:$H$501)</f>
        <v>0</v>
      </c>
      <c r="D44" s="146">
        <f>SUMIF('[1]Unos rashoda i izdataka'!$R$3:$R$501,'[1]A.4 RASHODI FUNK'!$A44,'[1]Unos rashoda i izdataka'!$K$3:$K$501)+SUMIF('[1]Unos rashoda P4'!$T$3:$T$501,'[1]A.4 RASHODI FUNK'!$A44,'[1]Unos rashoda P4'!$I$3:$I$501)</f>
        <v>0</v>
      </c>
      <c r="E44" s="146">
        <f>SUMIF('[1]Unos rashoda i izdataka'!$R$3:$R$501,'[1]A.4 RASHODI FUNK'!$A44,'[1]Unos rashoda i izdataka'!$L$3:$L$501)+SUMIF('[1]Unos rashoda P4'!$T$3:$T$501,'[1]A.4 RASHODI FUNK'!$A44,'[1]Unos rashoda P4'!$J$3:$J$501)</f>
        <v>0</v>
      </c>
    </row>
    <row r="45" spans="1:5">
      <c r="A45" s="141">
        <v>6</v>
      </c>
      <c r="B45" s="142" t="s">
        <v>397</v>
      </c>
      <c r="C45" s="147">
        <f>SUM(C46:C51)</f>
        <v>0</v>
      </c>
      <c r="D45" s="147">
        <f>SUM(D46:D51)</f>
        <v>0</v>
      </c>
      <c r="E45" s="147">
        <f>SUM(E46:E51)</f>
        <v>0</v>
      </c>
    </row>
    <row r="46" spans="1:5">
      <c r="A46" s="144">
        <v>61</v>
      </c>
      <c r="B46" s="145" t="s">
        <v>398</v>
      </c>
      <c r="C46" s="146">
        <f>SUMIF('[1]Unos rashoda i izdataka'!$R$3:$R$501,'[1]A.4 RASHODI FUNK'!$A46,'[1]Unos rashoda i izdataka'!$J$3:$J$501)+SUMIF('[1]Unos rashoda P4'!$T$3:$T$501,'[1]A.4 RASHODI FUNK'!$A46,'[1]Unos rashoda P4'!$H$3:$H$501)</f>
        <v>0</v>
      </c>
      <c r="D46" s="146">
        <f>SUMIF('[1]Unos rashoda i izdataka'!$R$3:$R$501,'[1]A.4 RASHODI FUNK'!$A46,'[1]Unos rashoda i izdataka'!$K$3:$K$501)+SUMIF('[1]Unos rashoda P4'!$T$3:$T$501,'[1]A.4 RASHODI FUNK'!$A46,'[1]Unos rashoda P4'!$I$3:$I$501)</f>
        <v>0</v>
      </c>
      <c r="E46" s="146">
        <f>SUMIF('[1]Unos rashoda i izdataka'!$R$3:$R$501,'[1]A.4 RASHODI FUNK'!$A46,'[1]Unos rashoda i izdataka'!$L$3:$L$501)+SUMIF('[1]Unos rashoda P4'!$T$3:$T$501,'[1]A.4 RASHODI FUNK'!$A46,'[1]Unos rashoda P4'!$J$3:$J$501)</f>
        <v>0</v>
      </c>
    </row>
    <row r="47" spans="1:5">
      <c r="A47" s="144">
        <v>62</v>
      </c>
      <c r="B47" s="145" t="s">
        <v>399</v>
      </c>
      <c r="C47" s="146">
        <f>SUMIF('[1]Unos rashoda i izdataka'!$R$3:$R$501,'[1]A.4 RASHODI FUNK'!$A47,'[1]Unos rashoda i izdataka'!$J$3:$J$501)+SUMIF('[1]Unos rashoda P4'!$T$3:$T$501,'[1]A.4 RASHODI FUNK'!$A47,'[1]Unos rashoda P4'!$H$3:$H$501)</f>
        <v>0</v>
      </c>
      <c r="D47" s="146">
        <f>SUMIF('[1]Unos rashoda i izdataka'!$R$3:$R$501,'[1]A.4 RASHODI FUNK'!$A47,'[1]Unos rashoda i izdataka'!$K$3:$K$501)+SUMIF('[1]Unos rashoda P4'!$T$3:$T$501,'[1]A.4 RASHODI FUNK'!$A47,'[1]Unos rashoda P4'!$I$3:$I$501)</f>
        <v>0</v>
      </c>
      <c r="E47" s="146">
        <f>SUMIF('[1]Unos rashoda i izdataka'!$R$3:$R$501,'[1]A.4 RASHODI FUNK'!$A47,'[1]Unos rashoda i izdataka'!$L$3:$L$501)+SUMIF('[1]Unos rashoda P4'!$T$3:$T$501,'[1]A.4 RASHODI FUNK'!$A47,'[1]Unos rashoda P4'!$J$3:$J$501)</f>
        <v>0</v>
      </c>
    </row>
    <row r="48" spans="1:5">
      <c r="A48" s="144">
        <v>63</v>
      </c>
      <c r="B48" s="145" t="s">
        <v>400</v>
      </c>
      <c r="C48" s="146">
        <f>SUMIF('[1]Unos rashoda i izdataka'!$R$3:$R$501,'[1]A.4 RASHODI FUNK'!$A48,'[1]Unos rashoda i izdataka'!$J$3:$J$501)+SUMIF('[1]Unos rashoda P4'!$T$3:$T$501,'[1]A.4 RASHODI FUNK'!$A48,'[1]Unos rashoda P4'!$H$3:$H$501)</f>
        <v>0</v>
      </c>
      <c r="D48" s="146">
        <f>SUMIF('[1]Unos rashoda i izdataka'!$R$3:$R$501,'[1]A.4 RASHODI FUNK'!$A48,'[1]Unos rashoda i izdataka'!$K$3:$K$501)+SUMIF('[1]Unos rashoda P4'!$T$3:$T$501,'[1]A.4 RASHODI FUNK'!$A48,'[1]Unos rashoda P4'!$I$3:$I$501)</f>
        <v>0</v>
      </c>
      <c r="E48" s="146">
        <f>SUMIF('[1]Unos rashoda i izdataka'!$R$3:$R$501,'[1]A.4 RASHODI FUNK'!$A48,'[1]Unos rashoda i izdataka'!$L$3:$L$501)+SUMIF('[1]Unos rashoda P4'!$T$3:$T$501,'[1]A.4 RASHODI FUNK'!$A48,'[1]Unos rashoda P4'!$J$3:$J$501)</f>
        <v>0</v>
      </c>
    </row>
    <row r="49" spans="1:5">
      <c r="A49" s="144">
        <v>64</v>
      </c>
      <c r="B49" s="145" t="s">
        <v>401</v>
      </c>
      <c r="C49" s="146">
        <f>SUMIF('[1]Unos rashoda i izdataka'!$R$3:$R$501,'[1]A.4 RASHODI FUNK'!$A49,'[1]Unos rashoda i izdataka'!$J$3:$J$501)+SUMIF('[1]Unos rashoda P4'!$T$3:$T$501,'[1]A.4 RASHODI FUNK'!$A49,'[1]Unos rashoda P4'!$H$3:$H$501)</f>
        <v>0</v>
      </c>
      <c r="D49" s="146">
        <f>SUMIF('[1]Unos rashoda i izdataka'!$R$3:$R$501,'[1]A.4 RASHODI FUNK'!$A49,'[1]Unos rashoda i izdataka'!$K$3:$K$501)+SUMIF('[1]Unos rashoda P4'!$T$3:$T$501,'[1]A.4 RASHODI FUNK'!$A49,'[1]Unos rashoda P4'!$I$3:$I$501)</f>
        <v>0</v>
      </c>
      <c r="E49" s="146">
        <f>SUMIF('[1]Unos rashoda i izdataka'!$R$3:$R$501,'[1]A.4 RASHODI FUNK'!$A49,'[1]Unos rashoda i izdataka'!$L$3:$L$501)+SUMIF('[1]Unos rashoda P4'!$T$3:$T$501,'[1]A.4 RASHODI FUNK'!$A49,'[1]Unos rashoda P4'!$J$3:$J$501)</f>
        <v>0</v>
      </c>
    </row>
    <row r="50" spans="1:5" ht="27.6">
      <c r="A50" s="144">
        <v>65</v>
      </c>
      <c r="B50" s="145" t="s">
        <v>402</v>
      </c>
      <c r="C50" s="146">
        <f>SUMIF('[1]Unos rashoda i izdataka'!$R$3:$R$501,'[1]A.4 RASHODI FUNK'!$A50,'[1]Unos rashoda i izdataka'!$J$3:$J$501)+SUMIF('[1]Unos rashoda P4'!$T$3:$T$501,'[1]A.4 RASHODI FUNK'!$A50,'[1]Unos rashoda P4'!$H$3:$H$501)</f>
        <v>0</v>
      </c>
      <c r="D50" s="146">
        <f>SUMIF('[1]Unos rashoda i izdataka'!$R$3:$R$501,'[1]A.4 RASHODI FUNK'!$A50,'[1]Unos rashoda i izdataka'!$K$3:$K$501)+SUMIF('[1]Unos rashoda P4'!$T$3:$T$501,'[1]A.4 RASHODI FUNK'!$A50,'[1]Unos rashoda P4'!$I$3:$I$501)</f>
        <v>0</v>
      </c>
      <c r="E50" s="146">
        <f>SUMIF('[1]Unos rashoda i izdataka'!$R$3:$R$501,'[1]A.4 RASHODI FUNK'!$A50,'[1]Unos rashoda i izdataka'!$L$3:$L$501)+SUMIF('[1]Unos rashoda P4'!$T$3:$T$501,'[1]A.4 RASHODI FUNK'!$A50,'[1]Unos rashoda P4'!$J$3:$J$501)</f>
        <v>0</v>
      </c>
    </row>
    <row r="51" spans="1:5" ht="27.6">
      <c r="A51" s="144">
        <v>66</v>
      </c>
      <c r="B51" s="145" t="s">
        <v>403</v>
      </c>
      <c r="C51" s="146">
        <f>SUMIF('[1]Unos rashoda i izdataka'!$R$3:$R$501,'[1]A.4 RASHODI FUNK'!$A51,'[1]Unos rashoda i izdataka'!$J$3:$J$501)+SUMIF('[1]Unos rashoda P4'!$T$3:$T$501,'[1]A.4 RASHODI FUNK'!$A51,'[1]Unos rashoda P4'!$H$3:$H$501)</f>
        <v>0</v>
      </c>
      <c r="D51" s="146">
        <f>SUMIF('[1]Unos rashoda i izdataka'!$R$3:$R$501,'[1]A.4 RASHODI FUNK'!$A51,'[1]Unos rashoda i izdataka'!$K$3:$K$501)+SUMIF('[1]Unos rashoda P4'!$T$3:$T$501,'[1]A.4 RASHODI FUNK'!$A51,'[1]Unos rashoda P4'!$I$3:$I$501)</f>
        <v>0</v>
      </c>
      <c r="E51" s="146">
        <f>SUMIF('[1]Unos rashoda i izdataka'!$R$3:$R$501,'[1]A.4 RASHODI FUNK'!$A51,'[1]Unos rashoda i izdataka'!$L$3:$L$501)+SUMIF('[1]Unos rashoda P4'!$T$3:$T$501,'[1]A.4 RASHODI FUNK'!$A51,'[1]Unos rashoda P4'!$J$3:$J$501)</f>
        <v>0</v>
      </c>
    </row>
    <row r="52" spans="1:5">
      <c r="A52" s="141">
        <v>7</v>
      </c>
      <c r="B52" s="142" t="s">
        <v>404</v>
      </c>
      <c r="C52" s="147">
        <f>SUM(C53:C58)</f>
        <v>0</v>
      </c>
      <c r="D52" s="147">
        <f>SUM(D53:D58)</f>
        <v>0</v>
      </c>
      <c r="E52" s="147">
        <f>SUM(E53:E58)</f>
        <v>0</v>
      </c>
    </row>
    <row r="53" spans="1:5">
      <c r="A53" s="144">
        <v>71</v>
      </c>
      <c r="B53" s="145" t="s">
        <v>405</v>
      </c>
      <c r="C53" s="146">
        <f>SUMIF('[1]Unos rashoda i izdataka'!$R$3:$R$501,'[1]A.4 RASHODI FUNK'!$A53,'[1]Unos rashoda i izdataka'!$J$3:$J$501)+SUMIF('[1]Unos rashoda P4'!$T$3:$T$501,'[1]A.4 RASHODI FUNK'!$A53,'[1]Unos rashoda P4'!$H$3:$H$501)</f>
        <v>0</v>
      </c>
      <c r="D53" s="146">
        <f>SUMIF('[1]Unos rashoda i izdataka'!$R$3:$R$501,'[1]A.4 RASHODI FUNK'!$A53,'[1]Unos rashoda i izdataka'!$K$3:$K$501)+SUMIF('[1]Unos rashoda P4'!$T$3:$T$501,'[1]A.4 RASHODI FUNK'!$A53,'[1]Unos rashoda P4'!$I$3:$I$501)</f>
        <v>0</v>
      </c>
      <c r="E53" s="146">
        <f>SUMIF('[1]Unos rashoda i izdataka'!$R$3:$R$501,'[1]A.4 RASHODI FUNK'!$A53,'[1]Unos rashoda i izdataka'!$L$3:$L$501)+SUMIF('[1]Unos rashoda P4'!$T$3:$T$501,'[1]A.4 RASHODI FUNK'!$A53,'[1]Unos rashoda P4'!$J$3:$J$501)</f>
        <v>0</v>
      </c>
    </row>
    <row r="54" spans="1:5">
      <c r="A54" s="144">
        <v>72</v>
      </c>
      <c r="B54" s="145" t="s">
        <v>406</v>
      </c>
      <c r="C54" s="146">
        <f>SUMIF('[1]Unos rashoda i izdataka'!$R$3:$R$501,'[1]A.4 RASHODI FUNK'!$A54,'[1]Unos rashoda i izdataka'!$J$3:$J$501)+SUMIF('[1]Unos rashoda P4'!$T$3:$T$501,'[1]A.4 RASHODI FUNK'!$A54,'[1]Unos rashoda P4'!$H$3:$H$501)</f>
        <v>0</v>
      </c>
      <c r="D54" s="146">
        <f>SUMIF('[1]Unos rashoda i izdataka'!$R$3:$R$501,'[1]A.4 RASHODI FUNK'!$A54,'[1]Unos rashoda i izdataka'!$K$3:$K$501)+SUMIF('[1]Unos rashoda P4'!$T$3:$T$501,'[1]A.4 RASHODI FUNK'!$A54,'[1]Unos rashoda P4'!$I$3:$I$501)</f>
        <v>0</v>
      </c>
      <c r="E54" s="146">
        <f>SUMIF('[1]Unos rashoda i izdataka'!$R$3:$R$501,'[1]A.4 RASHODI FUNK'!$A54,'[1]Unos rashoda i izdataka'!$L$3:$L$501)+SUMIF('[1]Unos rashoda P4'!$T$3:$T$501,'[1]A.4 RASHODI FUNK'!$A54,'[1]Unos rashoda P4'!$J$3:$J$501)</f>
        <v>0</v>
      </c>
    </row>
    <row r="55" spans="1:5">
      <c r="A55" s="144">
        <v>73</v>
      </c>
      <c r="B55" s="145" t="s">
        <v>407</v>
      </c>
      <c r="C55" s="146">
        <f>SUMIF('[1]Unos rashoda i izdataka'!$R$3:$R$501,'[1]A.4 RASHODI FUNK'!$A55,'[1]Unos rashoda i izdataka'!$J$3:$J$501)+SUMIF('[1]Unos rashoda P4'!$T$3:$T$501,'[1]A.4 RASHODI FUNK'!$A55,'[1]Unos rashoda P4'!$H$3:$H$501)</f>
        <v>0</v>
      </c>
      <c r="D55" s="146">
        <f>SUMIF('[1]Unos rashoda i izdataka'!$R$3:$R$501,'[1]A.4 RASHODI FUNK'!$A55,'[1]Unos rashoda i izdataka'!$K$3:$K$501)+SUMIF('[1]Unos rashoda P4'!$T$3:$T$501,'[1]A.4 RASHODI FUNK'!$A55,'[1]Unos rashoda P4'!$I$3:$I$501)</f>
        <v>0</v>
      </c>
      <c r="E55" s="146">
        <f>SUMIF('[1]Unos rashoda i izdataka'!$R$3:$R$501,'[1]A.4 RASHODI FUNK'!$A55,'[1]Unos rashoda i izdataka'!$L$3:$L$501)+SUMIF('[1]Unos rashoda P4'!$T$3:$T$501,'[1]A.4 RASHODI FUNK'!$A55,'[1]Unos rashoda P4'!$J$3:$J$501)</f>
        <v>0</v>
      </c>
    </row>
    <row r="56" spans="1:5">
      <c r="A56" s="144">
        <v>74</v>
      </c>
      <c r="B56" s="145" t="s">
        <v>408</v>
      </c>
      <c r="C56" s="146">
        <f>SUMIF('[1]Unos rashoda i izdataka'!$R$3:$R$501,'[1]A.4 RASHODI FUNK'!$A56,'[1]Unos rashoda i izdataka'!$J$3:$J$501)+SUMIF('[1]Unos rashoda P4'!$T$3:$T$501,'[1]A.4 RASHODI FUNK'!$A56,'[1]Unos rashoda P4'!$H$3:$H$501)</f>
        <v>0</v>
      </c>
      <c r="D56" s="146">
        <f>SUMIF('[1]Unos rashoda i izdataka'!$R$3:$R$501,'[1]A.4 RASHODI FUNK'!$A56,'[1]Unos rashoda i izdataka'!$K$3:$K$501)+SUMIF('[1]Unos rashoda P4'!$T$3:$T$501,'[1]A.4 RASHODI FUNK'!$A56,'[1]Unos rashoda P4'!$I$3:$I$501)</f>
        <v>0</v>
      </c>
      <c r="E56" s="146">
        <f>SUMIF('[1]Unos rashoda i izdataka'!$R$3:$R$501,'[1]A.4 RASHODI FUNK'!$A56,'[1]Unos rashoda i izdataka'!$L$3:$L$501)+SUMIF('[1]Unos rashoda P4'!$T$3:$T$501,'[1]A.4 RASHODI FUNK'!$A56,'[1]Unos rashoda P4'!$J$3:$J$501)</f>
        <v>0</v>
      </c>
    </row>
    <row r="57" spans="1:5">
      <c r="A57" s="144">
        <v>75</v>
      </c>
      <c r="B57" s="145" t="s">
        <v>409</v>
      </c>
      <c r="C57" s="146">
        <f>SUMIF('[1]Unos rashoda i izdataka'!$R$3:$R$501,'[1]A.4 RASHODI FUNK'!$A57,'[1]Unos rashoda i izdataka'!$J$3:$J$501)+SUMIF('[1]Unos rashoda P4'!$T$3:$T$501,'[1]A.4 RASHODI FUNK'!$A57,'[1]Unos rashoda P4'!$H$3:$H$501)</f>
        <v>0</v>
      </c>
      <c r="D57" s="146">
        <f>SUMIF('[1]Unos rashoda i izdataka'!$R$3:$R$501,'[1]A.4 RASHODI FUNK'!$A57,'[1]Unos rashoda i izdataka'!$K$3:$K$501)+SUMIF('[1]Unos rashoda P4'!$T$3:$T$501,'[1]A.4 RASHODI FUNK'!$A57,'[1]Unos rashoda P4'!$I$3:$I$501)</f>
        <v>0</v>
      </c>
      <c r="E57" s="146">
        <f>SUMIF('[1]Unos rashoda i izdataka'!$R$3:$R$501,'[1]A.4 RASHODI FUNK'!$A57,'[1]Unos rashoda i izdataka'!$L$3:$L$501)+SUMIF('[1]Unos rashoda P4'!$T$3:$T$501,'[1]A.4 RASHODI FUNK'!$A57,'[1]Unos rashoda P4'!$J$3:$J$501)</f>
        <v>0</v>
      </c>
    </row>
    <row r="58" spans="1:5">
      <c r="A58" s="144">
        <v>76</v>
      </c>
      <c r="B58" s="145" t="s">
        <v>410</v>
      </c>
      <c r="C58" s="146">
        <f>SUMIF('[1]Unos rashoda i izdataka'!$R$3:$R$501,'[1]A.4 RASHODI FUNK'!$A58,'[1]Unos rashoda i izdataka'!$J$3:$J$501)+SUMIF('[1]Unos rashoda P4'!$T$3:$T$501,'[1]A.4 RASHODI FUNK'!$A58,'[1]Unos rashoda P4'!$H$3:$H$501)</f>
        <v>0</v>
      </c>
      <c r="D58" s="146">
        <f>SUMIF('[1]Unos rashoda i izdataka'!$R$3:$R$501,'[1]A.4 RASHODI FUNK'!$A58,'[1]Unos rashoda i izdataka'!$K$3:$K$501)+SUMIF('[1]Unos rashoda P4'!$T$3:$T$501,'[1]A.4 RASHODI FUNK'!$A58,'[1]Unos rashoda P4'!$I$3:$I$501)</f>
        <v>0</v>
      </c>
      <c r="E58" s="146">
        <f>SUMIF('[1]Unos rashoda i izdataka'!$R$3:$R$501,'[1]A.4 RASHODI FUNK'!$A58,'[1]Unos rashoda i izdataka'!$L$3:$L$501)+SUMIF('[1]Unos rashoda P4'!$T$3:$T$501,'[1]A.4 RASHODI FUNK'!$A58,'[1]Unos rashoda P4'!$J$3:$J$501)</f>
        <v>0</v>
      </c>
    </row>
    <row r="59" spans="1:5">
      <c r="A59" s="141">
        <v>8</v>
      </c>
      <c r="B59" s="142" t="s">
        <v>411</v>
      </c>
      <c r="C59" s="147">
        <f>SUM(C60:C65)</f>
        <v>0</v>
      </c>
      <c r="D59" s="147">
        <f>SUM(D60:D65)</f>
        <v>0</v>
      </c>
      <c r="E59" s="147">
        <f>SUM(E60:E65)</f>
        <v>0</v>
      </c>
    </row>
    <row r="60" spans="1:5">
      <c r="A60" s="144">
        <v>81</v>
      </c>
      <c r="B60" s="145" t="s">
        <v>412</v>
      </c>
      <c r="C60" s="146">
        <f>SUMIF('[1]Unos rashoda i izdataka'!$R$3:$R$501,'[1]A.4 RASHODI FUNK'!$A60,'[1]Unos rashoda i izdataka'!$J$3:$J$501)+SUMIF('[1]Unos rashoda P4'!$T$3:$T$501,'[1]A.4 RASHODI FUNK'!$A60,'[1]Unos rashoda P4'!$H$3:$H$501)</f>
        <v>0</v>
      </c>
      <c r="D60" s="146">
        <f>SUMIF('[1]Unos rashoda i izdataka'!$R$3:$R$501,'[1]A.4 RASHODI FUNK'!$A60,'[1]Unos rashoda i izdataka'!$K$3:$K$501)+SUMIF('[1]Unos rashoda P4'!$T$3:$T$501,'[1]A.4 RASHODI FUNK'!$A60,'[1]Unos rashoda P4'!$I$3:$I$501)</f>
        <v>0</v>
      </c>
      <c r="E60" s="146">
        <f>SUMIF('[1]Unos rashoda i izdataka'!$R$3:$R$501,'[1]A.4 RASHODI FUNK'!$A60,'[1]Unos rashoda i izdataka'!$L$3:$L$501)+SUMIF('[1]Unos rashoda P4'!$T$3:$T$501,'[1]A.4 RASHODI FUNK'!$A60,'[1]Unos rashoda P4'!$J$3:$J$501)</f>
        <v>0</v>
      </c>
    </row>
    <row r="61" spans="1:5">
      <c r="A61" s="144">
        <v>82</v>
      </c>
      <c r="B61" s="145" t="s">
        <v>413</v>
      </c>
      <c r="C61" s="146">
        <f>SUMIF('[1]Unos rashoda i izdataka'!$R$3:$R$501,'[1]A.4 RASHODI FUNK'!$A61,'[1]Unos rashoda i izdataka'!$J$3:$J$501)+SUMIF('[1]Unos rashoda P4'!$T$3:$T$501,'[1]A.4 RASHODI FUNK'!$A61,'[1]Unos rashoda P4'!$H$3:$H$501)</f>
        <v>0</v>
      </c>
      <c r="D61" s="146">
        <f>SUMIF('[1]Unos rashoda i izdataka'!$R$3:$R$501,'[1]A.4 RASHODI FUNK'!$A61,'[1]Unos rashoda i izdataka'!$K$3:$K$501)+SUMIF('[1]Unos rashoda P4'!$T$3:$T$501,'[1]A.4 RASHODI FUNK'!$A61,'[1]Unos rashoda P4'!$I$3:$I$501)</f>
        <v>0</v>
      </c>
      <c r="E61" s="146">
        <f>SUMIF('[1]Unos rashoda i izdataka'!$R$3:$R$501,'[1]A.4 RASHODI FUNK'!$A61,'[1]Unos rashoda i izdataka'!$L$3:$L$501)+SUMIF('[1]Unos rashoda P4'!$T$3:$T$501,'[1]A.4 RASHODI FUNK'!$A61,'[1]Unos rashoda P4'!$J$3:$J$501)</f>
        <v>0</v>
      </c>
    </row>
    <row r="62" spans="1:5">
      <c r="A62" s="144">
        <v>83</v>
      </c>
      <c r="B62" s="145" t="s">
        <v>414</v>
      </c>
      <c r="C62" s="146">
        <f>SUMIF('[1]Unos rashoda i izdataka'!$R$3:$R$501,'[1]A.4 RASHODI FUNK'!$A62,'[1]Unos rashoda i izdataka'!$J$3:$J$501)+SUMIF('[1]Unos rashoda P4'!$T$3:$T$501,'[1]A.4 RASHODI FUNK'!$A62,'[1]Unos rashoda P4'!$H$3:$H$501)</f>
        <v>0</v>
      </c>
      <c r="D62" s="146">
        <f>SUMIF('[1]Unos rashoda i izdataka'!$R$3:$R$501,'[1]A.4 RASHODI FUNK'!$A62,'[1]Unos rashoda i izdataka'!$K$3:$K$501)+SUMIF('[1]Unos rashoda P4'!$T$3:$T$501,'[1]A.4 RASHODI FUNK'!$A62,'[1]Unos rashoda P4'!$I$3:$I$501)</f>
        <v>0</v>
      </c>
      <c r="E62" s="146">
        <f>SUMIF('[1]Unos rashoda i izdataka'!$R$3:$R$501,'[1]A.4 RASHODI FUNK'!$A62,'[1]Unos rashoda i izdataka'!$L$3:$L$501)+SUMIF('[1]Unos rashoda P4'!$T$3:$T$501,'[1]A.4 RASHODI FUNK'!$A62,'[1]Unos rashoda P4'!$J$3:$J$501)</f>
        <v>0</v>
      </c>
    </row>
    <row r="63" spans="1:5">
      <c r="A63" s="144">
        <v>84</v>
      </c>
      <c r="B63" s="145" t="s">
        <v>415</v>
      </c>
      <c r="C63" s="146">
        <f>SUMIF('[1]Unos rashoda i izdataka'!$R$3:$R$501,'[1]A.4 RASHODI FUNK'!$A63,'[1]Unos rashoda i izdataka'!$J$3:$J$501)+SUMIF('[1]Unos rashoda P4'!$T$3:$T$501,'[1]A.4 RASHODI FUNK'!$A63,'[1]Unos rashoda P4'!$H$3:$H$501)</f>
        <v>0</v>
      </c>
      <c r="D63" s="146">
        <f>SUMIF('[1]Unos rashoda i izdataka'!$R$3:$R$501,'[1]A.4 RASHODI FUNK'!$A63,'[1]Unos rashoda i izdataka'!$K$3:$K$501)+SUMIF('[1]Unos rashoda P4'!$T$3:$T$501,'[1]A.4 RASHODI FUNK'!$A63,'[1]Unos rashoda P4'!$I$3:$I$501)</f>
        <v>0</v>
      </c>
      <c r="E63" s="146">
        <f>SUMIF('[1]Unos rashoda i izdataka'!$R$3:$R$501,'[1]A.4 RASHODI FUNK'!$A63,'[1]Unos rashoda i izdataka'!$L$3:$L$501)+SUMIF('[1]Unos rashoda P4'!$T$3:$T$501,'[1]A.4 RASHODI FUNK'!$A63,'[1]Unos rashoda P4'!$J$3:$J$501)</f>
        <v>0</v>
      </c>
    </row>
    <row r="64" spans="1:5">
      <c r="A64" s="144">
        <v>85</v>
      </c>
      <c r="B64" s="145" t="s">
        <v>416</v>
      </c>
      <c r="C64" s="146">
        <f>SUMIF('[1]Unos rashoda i izdataka'!$R$3:$R$501,'[1]A.4 RASHODI FUNK'!$A64,'[1]Unos rashoda i izdataka'!$J$3:$J$501)+SUMIF('[1]Unos rashoda P4'!$T$3:$T$501,'[1]A.4 RASHODI FUNK'!$A64,'[1]Unos rashoda P4'!$H$3:$H$501)</f>
        <v>0</v>
      </c>
      <c r="D64" s="146">
        <f>SUMIF('[1]Unos rashoda i izdataka'!$R$3:$R$501,'[1]A.4 RASHODI FUNK'!$A64,'[1]Unos rashoda i izdataka'!$K$3:$K$501)+SUMIF('[1]Unos rashoda P4'!$T$3:$T$501,'[1]A.4 RASHODI FUNK'!$A64,'[1]Unos rashoda P4'!$I$3:$I$501)</f>
        <v>0</v>
      </c>
      <c r="E64" s="146">
        <f>SUMIF('[1]Unos rashoda i izdataka'!$R$3:$R$501,'[1]A.4 RASHODI FUNK'!$A64,'[1]Unos rashoda i izdataka'!$L$3:$L$501)+SUMIF('[1]Unos rashoda P4'!$T$3:$T$501,'[1]A.4 RASHODI FUNK'!$A64,'[1]Unos rashoda P4'!$J$3:$J$501)</f>
        <v>0</v>
      </c>
    </row>
    <row r="65" spans="1:5" ht="27.6">
      <c r="A65" s="144">
        <v>86</v>
      </c>
      <c r="B65" s="145" t="s">
        <v>417</v>
      </c>
      <c r="C65" s="146">
        <f>SUMIF('[1]Unos rashoda i izdataka'!$R$3:$R$501,'[1]A.4 RASHODI FUNK'!$A65,'[1]Unos rashoda i izdataka'!$J$3:$J$501)+SUMIF('[1]Unos rashoda P4'!$T$3:$T$501,'[1]A.4 RASHODI FUNK'!$A65,'[1]Unos rashoda P4'!$H$3:$H$501)</f>
        <v>0</v>
      </c>
      <c r="D65" s="146">
        <f>SUMIF('[1]Unos rashoda i izdataka'!$R$3:$R$501,'[1]A.4 RASHODI FUNK'!$A65,'[1]Unos rashoda i izdataka'!$K$3:$K$501)+SUMIF('[1]Unos rashoda P4'!$T$3:$T$501,'[1]A.4 RASHODI FUNK'!$A65,'[1]Unos rashoda P4'!$I$3:$I$501)</f>
        <v>0</v>
      </c>
      <c r="E65" s="146">
        <f>SUMIF('[1]Unos rashoda i izdataka'!$R$3:$R$501,'[1]A.4 RASHODI FUNK'!$A65,'[1]Unos rashoda i izdataka'!$L$3:$L$501)+SUMIF('[1]Unos rashoda P4'!$T$3:$T$501,'[1]A.4 RASHODI FUNK'!$A65,'[1]Unos rashoda P4'!$J$3:$J$501)</f>
        <v>0</v>
      </c>
    </row>
    <row r="66" spans="1:5">
      <c r="A66" s="141">
        <v>9</v>
      </c>
      <c r="B66" s="142" t="s">
        <v>418</v>
      </c>
      <c r="C66" s="147">
        <f>SUM(C67:C74)</f>
        <v>6061905.3686376</v>
      </c>
      <c r="D66" s="147">
        <f>SUM(D67:D74)</f>
        <v>5740689</v>
      </c>
      <c r="E66" s="147">
        <f>SUM(E67:E74)</f>
        <v>3024332.83</v>
      </c>
    </row>
    <row r="67" spans="1:5">
      <c r="A67" s="144">
        <v>91</v>
      </c>
      <c r="B67" s="145" t="s">
        <v>419</v>
      </c>
      <c r="C67" s="146">
        <f>SUMIF('[1]Unos rashoda i izdataka'!$R$3:$R$501,'[1]A.4 RASHODI FUNK'!$A67,'[1]Unos rashoda i izdataka'!$J$3:$J$501)+SUMIF('[1]Unos rashoda P4'!$T$3:$T$501,'[1]A.4 RASHODI FUNK'!$A67,'[1]Unos rashoda P4'!$H$3:$H$501)</f>
        <v>0</v>
      </c>
      <c r="D67" s="146">
        <f>SUMIF('[1]Unos rashoda i izdataka'!$R$3:$R$501,'[1]A.4 RASHODI FUNK'!$A67,'[1]Unos rashoda i izdataka'!$K$3:$K$501)+SUMIF('[1]Unos rashoda P4'!$T$3:$T$501,'[1]A.4 RASHODI FUNK'!$A67,'[1]Unos rashoda P4'!$I$3:$I$501)</f>
        <v>0</v>
      </c>
      <c r="E67" s="146">
        <f>SUMIF('[1]Unos rashoda i izdataka'!$R$3:$R$501,'[1]A.4 RASHODI FUNK'!$A67,'[1]Unos rashoda i izdataka'!$L$3:$L$501)+SUMIF('[1]Unos rashoda P4'!$T$3:$T$501,'[1]A.4 RASHODI FUNK'!$A67,'[1]Unos rashoda P4'!$J$3:$J$501)</f>
        <v>0</v>
      </c>
    </row>
    <row r="68" spans="1:5">
      <c r="A68" s="144">
        <v>92</v>
      </c>
      <c r="B68" s="145" t="s">
        <v>420</v>
      </c>
      <c r="C68" s="146">
        <f>SUMIF('[1]Unos rashoda i izdataka'!$R$3:$R$501,'[1]A.4 RASHODI FUNK'!$A68,'[1]Unos rashoda i izdataka'!$J$3:$J$501)+SUMIF('[1]Unos rashoda P4'!$T$3:$T$501,'[1]A.4 RASHODI FUNK'!$A68,'[1]Unos rashoda P4'!$H$3:$H$501)</f>
        <v>0</v>
      </c>
      <c r="D68" s="146">
        <f>SUMIF('[1]Unos rashoda i izdataka'!$R$3:$R$501,'[1]A.4 RASHODI FUNK'!$A68,'[1]Unos rashoda i izdataka'!$K$3:$K$501)+SUMIF('[1]Unos rashoda P4'!$T$3:$T$501,'[1]A.4 RASHODI FUNK'!$A68,'[1]Unos rashoda P4'!$I$3:$I$501)</f>
        <v>0</v>
      </c>
      <c r="E68" s="146">
        <f>SUMIF('[1]Unos rashoda i izdataka'!$R$3:$R$501,'[1]A.4 RASHODI FUNK'!$A68,'[1]Unos rashoda i izdataka'!$L$3:$L$501)+SUMIF('[1]Unos rashoda P4'!$T$3:$T$501,'[1]A.4 RASHODI FUNK'!$A68,'[1]Unos rashoda P4'!$J$3:$J$501)</f>
        <v>0</v>
      </c>
    </row>
    <row r="69" spans="1:5">
      <c r="A69" s="144">
        <v>93</v>
      </c>
      <c r="B69" s="145" t="s">
        <v>421</v>
      </c>
      <c r="C69" s="146">
        <f>SUMIF('[1]Unos rashoda i izdataka'!$R$3:$R$501,'[1]A.4 RASHODI FUNK'!$A69,'[1]Unos rashoda i izdataka'!$J$3:$J$501)+SUMIF('[1]Unos rashoda P4'!$T$3:$T$501,'[1]A.4 RASHODI FUNK'!$A69,'[1]Unos rashoda P4'!$H$3:$H$501)</f>
        <v>0</v>
      </c>
      <c r="D69" s="146">
        <f>SUMIF('[1]Unos rashoda i izdataka'!$R$3:$R$501,'[1]A.4 RASHODI FUNK'!$A69,'[1]Unos rashoda i izdataka'!$K$3:$K$501)+SUMIF('[1]Unos rashoda P4'!$T$3:$T$501,'[1]A.4 RASHODI FUNK'!$A69,'[1]Unos rashoda P4'!$I$3:$I$501)</f>
        <v>0</v>
      </c>
      <c r="E69" s="146">
        <f>SUMIF('[1]Unos rashoda i izdataka'!$R$3:$R$501,'[1]A.4 RASHODI FUNK'!$A69,'[1]Unos rashoda i izdataka'!$L$3:$L$501)+SUMIF('[1]Unos rashoda P4'!$T$3:$T$501,'[1]A.4 RASHODI FUNK'!$A69,'[1]Unos rashoda P4'!$J$3:$J$501)</f>
        <v>0</v>
      </c>
    </row>
    <row r="70" spans="1:5">
      <c r="A70" s="144">
        <v>94</v>
      </c>
      <c r="B70" s="145" t="s">
        <v>422</v>
      </c>
      <c r="C70" s="146">
        <f>45673426/7.5345</f>
        <v>6061905.3686376</v>
      </c>
      <c r="D70" s="146">
        <v>5740689</v>
      </c>
      <c r="E70" s="146">
        <v>3024332.83</v>
      </c>
    </row>
    <row r="71" spans="1:5">
      <c r="A71" s="144">
        <v>95</v>
      </c>
      <c r="B71" s="145" t="s">
        <v>423</v>
      </c>
      <c r="C71" s="146">
        <f>SUMIF('[1]Unos rashoda i izdataka'!$R$3:$R$501,'[1]A.4 RASHODI FUNK'!$A71,'[1]Unos rashoda i izdataka'!$J$3:$J$501)+SUMIF('[1]Unos rashoda P4'!$T$3:$T$501,'[1]A.4 RASHODI FUNK'!$A71,'[1]Unos rashoda P4'!$H$3:$H$501)</f>
        <v>0</v>
      </c>
      <c r="D71" s="146">
        <f>SUMIF('[1]Unos rashoda i izdataka'!$R$3:$R$501,'[1]A.4 RASHODI FUNK'!$A71,'[1]Unos rashoda i izdataka'!$K$3:$K$501)+SUMIF('[1]Unos rashoda P4'!$T$3:$T$501,'[1]A.4 RASHODI FUNK'!$A71,'[1]Unos rashoda P4'!$I$3:$I$501)</f>
        <v>0</v>
      </c>
      <c r="E71" s="146">
        <f>SUMIF('[1]Unos rashoda i izdataka'!$R$3:$R$501,'[1]A.4 RASHODI FUNK'!$A71,'[1]Unos rashoda i izdataka'!$L$3:$L$501)+SUMIF('[1]Unos rashoda P4'!$T$3:$T$501,'[1]A.4 RASHODI FUNK'!$A71,'[1]Unos rashoda P4'!$J$3:$J$501)</f>
        <v>0</v>
      </c>
    </row>
    <row r="72" spans="1:5">
      <c r="A72" s="144">
        <v>96</v>
      </c>
      <c r="B72" s="145" t="s">
        <v>424</v>
      </c>
      <c r="C72" s="146">
        <f>SUMIF('[1]Unos rashoda i izdataka'!$R$3:$R$501,'[1]A.4 RASHODI FUNK'!$A72,'[1]Unos rashoda i izdataka'!$J$3:$J$501)+SUMIF('[1]Unos rashoda P4'!$T$3:$T$501,'[1]A.4 RASHODI FUNK'!$A72,'[1]Unos rashoda P4'!$H$3:$H$501)</f>
        <v>0</v>
      </c>
      <c r="D72" s="146">
        <f>SUMIF('[1]Unos rashoda i izdataka'!$R$3:$R$501,'[1]A.4 RASHODI FUNK'!$A72,'[1]Unos rashoda i izdataka'!$K$3:$K$501)+SUMIF('[1]Unos rashoda P4'!$T$3:$T$501,'[1]A.4 RASHODI FUNK'!$A72,'[1]Unos rashoda P4'!$I$3:$I$501)</f>
        <v>0</v>
      </c>
      <c r="E72" s="146">
        <f>SUMIF('[1]Unos rashoda i izdataka'!$R$3:$R$501,'[1]A.4 RASHODI FUNK'!$A72,'[1]Unos rashoda i izdataka'!$L$3:$L$501)+SUMIF('[1]Unos rashoda P4'!$T$3:$T$501,'[1]A.4 RASHODI FUNK'!$A72,'[1]Unos rashoda P4'!$J$3:$J$501)</f>
        <v>0</v>
      </c>
    </row>
    <row r="73" spans="1:5">
      <c r="A73" s="144">
        <v>97</v>
      </c>
      <c r="B73" s="145" t="s">
        <v>425</v>
      </c>
      <c r="C73" s="146">
        <f>SUMIF('[1]Unos rashoda i izdataka'!$R$3:$R$501,'[1]A.4 RASHODI FUNK'!$A73,'[1]Unos rashoda i izdataka'!$J$3:$J$501)+SUMIF('[1]Unos rashoda P4'!$T$3:$T$501,'[1]A.4 RASHODI FUNK'!$A73,'[1]Unos rashoda P4'!$H$3:$H$501)</f>
        <v>0</v>
      </c>
      <c r="D73" s="146">
        <f>SUMIF('[1]Unos rashoda i izdataka'!$R$3:$R$501,'[1]A.4 RASHODI FUNK'!$A73,'[1]Unos rashoda i izdataka'!$K$3:$K$501)+SUMIF('[1]Unos rashoda P4'!$T$3:$T$501,'[1]A.4 RASHODI FUNK'!$A73,'[1]Unos rashoda P4'!$I$3:$I$501)</f>
        <v>0</v>
      </c>
      <c r="E73" s="146">
        <f>SUMIF('[1]Unos rashoda i izdataka'!$R$3:$R$501,'[1]A.4 RASHODI FUNK'!$A73,'[1]Unos rashoda i izdataka'!$L$3:$L$501)+SUMIF('[1]Unos rashoda P4'!$T$3:$T$501,'[1]A.4 RASHODI FUNK'!$A73,'[1]Unos rashoda P4'!$J$3:$J$501)</f>
        <v>0</v>
      </c>
    </row>
    <row r="74" spans="1:5">
      <c r="A74" s="144">
        <v>98</v>
      </c>
      <c r="B74" s="145" t="s">
        <v>426</v>
      </c>
      <c r="C74" s="146">
        <f>SUMIF('[1]Unos rashoda i izdataka'!$R$3:$R$501,'[1]A.4 RASHODI FUNK'!$A74,'[1]Unos rashoda i izdataka'!$J$3:$J$501)+SUMIF('[1]Unos rashoda P4'!$T$3:$T$501,'[1]A.4 RASHODI FUNK'!$A74,'[1]Unos rashoda P4'!$H$3:$H$501)</f>
        <v>0</v>
      </c>
      <c r="D74" s="146">
        <f>SUMIF('[1]Unos rashoda i izdataka'!$R$3:$R$501,'[1]A.4 RASHODI FUNK'!$A74,'[1]Unos rashoda i izdataka'!$K$3:$K$501)+SUMIF('[1]Unos rashoda P4'!$T$3:$T$501,'[1]A.4 RASHODI FUNK'!$A74,'[1]Unos rashoda P4'!$I$3:$I$501)</f>
        <v>0</v>
      </c>
      <c r="E74" s="146">
        <f>SUMIF('[1]Unos rashoda i izdataka'!$R$3:$R$501,'[1]A.4 RASHODI FUNK'!$A74,'[1]Unos rashoda i izdataka'!$L$3:$L$501)+SUMIF('[1]Unos rashoda P4'!$T$3:$T$501,'[1]A.4 RASHODI FUNK'!$A74,'[1]Unos rashoda P4'!$J$3:$J$501)</f>
        <v>0</v>
      </c>
    </row>
    <row r="75" spans="1:5">
      <c r="A75" s="141">
        <v>10</v>
      </c>
      <c r="B75" s="142" t="s">
        <v>427</v>
      </c>
      <c r="C75" s="147">
        <f>SUM(C76:C84)</f>
        <v>0</v>
      </c>
      <c r="D75" s="147">
        <f>SUM(D76:D84)</f>
        <v>0</v>
      </c>
      <c r="E75" s="147">
        <f>SUM(E76:E84)</f>
        <v>0</v>
      </c>
    </row>
    <row r="76" spans="1:5">
      <c r="A76" s="144">
        <v>101</v>
      </c>
      <c r="B76" s="145" t="s">
        <v>428</v>
      </c>
      <c r="C76" s="146">
        <f>SUMIF('[1]Unos rashoda i izdataka'!$R$3:$R$501,'[1]A.4 RASHODI FUNK'!$A76,'[1]Unos rashoda i izdataka'!$J$3:$J$501)+SUMIF('[1]Unos rashoda P4'!$T$3:$T$501,'[1]A.4 RASHODI FUNK'!$A76,'[1]Unos rashoda P4'!$H$3:$H$501)</f>
        <v>0</v>
      </c>
      <c r="D76" s="146">
        <f>SUMIF('[1]Unos rashoda i izdataka'!$R$3:$R$501,'[1]A.4 RASHODI FUNK'!$A76,'[1]Unos rashoda i izdataka'!$K$3:$K$501)+SUMIF('[1]Unos rashoda P4'!$T$3:$T$501,'[1]A.4 RASHODI FUNK'!$A76,'[1]Unos rashoda P4'!$I$3:$I$501)</f>
        <v>0</v>
      </c>
      <c r="E76" s="146">
        <f>SUMIF('[1]Unos rashoda i izdataka'!$R$3:$R$501,'[1]A.4 RASHODI FUNK'!$A76,'[1]Unos rashoda i izdataka'!$L$3:$L$501)+SUMIF('[1]Unos rashoda P4'!$T$3:$T$501,'[1]A.4 RASHODI FUNK'!$A76,'[1]Unos rashoda P4'!$J$3:$J$501)</f>
        <v>0</v>
      </c>
    </row>
    <row r="77" spans="1:5">
      <c r="A77" s="144">
        <v>102</v>
      </c>
      <c r="B77" s="145" t="s">
        <v>429</v>
      </c>
      <c r="C77" s="146">
        <f>SUMIF('[1]Unos rashoda i izdataka'!$R$3:$R$501,'[1]A.4 RASHODI FUNK'!$A77,'[1]Unos rashoda i izdataka'!$J$3:$J$501)+SUMIF('[1]Unos rashoda P4'!$T$3:$T$501,'[1]A.4 RASHODI FUNK'!$A77,'[1]Unos rashoda P4'!$H$3:$H$501)</f>
        <v>0</v>
      </c>
      <c r="D77" s="146">
        <f>SUMIF('[1]Unos rashoda i izdataka'!$R$3:$R$501,'[1]A.4 RASHODI FUNK'!$A77,'[1]Unos rashoda i izdataka'!$K$3:$K$501)+SUMIF('[1]Unos rashoda P4'!$T$3:$T$501,'[1]A.4 RASHODI FUNK'!$A77,'[1]Unos rashoda P4'!$I$3:$I$501)</f>
        <v>0</v>
      </c>
      <c r="E77" s="146">
        <f>SUMIF('[1]Unos rashoda i izdataka'!$R$3:$R$501,'[1]A.4 RASHODI FUNK'!$A77,'[1]Unos rashoda i izdataka'!$L$3:$L$501)+SUMIF('[1]Unos rashoda P4'!$T$3:$T$501,'[1]A.4 RASHODI FUNK'!$A77,'[1]Unos rashoda P4'!$J$3:$J$501)</f>
        <v>0</v>
      </c>
    </row>
    <row r="78" spans="1:5">
      <c r="A78" s="144">
        <v>103</v>
      </c>
      <c r="B78" s="145" t="s">
        <v>430</v>
      </c>
      <c r="C78" s="146">
        <f>SUMIF('[1]Unos rashoda i izdataka'!$R$3:$R$501,'[1]A.4 RASHODI FUNK'!$A78,'[1]Unos rashoda i izdataka'!$J$3:$J$501)+SUMIF('[1]Unos rashoda P4'!$T$3:$T$501,'[1]A.4 RASHODI FUNK'!$A78,'[1]Unos rashoda P4'!$H$3:$H$501)</f>
        <v>0</v>
      </c>
      <c r="D78" s="146">
        <f>SUMIF('[1]Unos rashoda i izdataka'!$R$3:$R$501,'[1]A.4 RASHODI FUNK'!$A78,'[1]Unos rashoda i izdataka'!$K$3:$K$501)+SUMIF('[1]Unos rashoda P4'!$T$3:$T$501,'[1]A.4 RASHODI FUNK'!$A78,'[1]Unos rashoda P4'!$I$3:$I$501)</f>
        <v>0</v>
      </c>
      <c r="E78" s="146">
        <f>SUMIF('[1]Unos rashoda i izdataka'!$R$3:$R$501,'[1]A.4 RASHODI FUNK'!$A78,'[1]Unos rashoda i izdataka'!$L$3:$L$501)+SUMIF('[1]Unos rashoda P4'!$T$3:$T$501,'[1]A.4 RASHODI FUNK'!$A78,'[1]Unos rashoda P4'!$J$3:$J$501)</f>
        <v>0</v>
      </c>
    </row>
    <row r="79" spans="1:5">
      <c r="A79" s="144">
        <v>104</v>
      </c>
      <c r="B79" s="145" t="s">
        <v>431</v>
      </c>
      <c r="C79" s="146">
        <f>SUMIF('[1]Unos rashoda i izdataka'!$R$3:$R$501,'[1]A.4 RASHODI FUNK'!$A79,'[1]Unos rashoda i izdataka'!$J$3:$J$501)+SUMIF('[1]Unos rashoda P4'!$T$3:$T$501,'[1]A.4 RASHODI FUNK'!$A79,'[1]Unos rashoda P4'!$H$3:$H$501)</f>
        <v>0</v>
      </c>
      <c r="D79" s="146">
        <f>SUMIF('[1]Unos rashoda i izdataka'!$R$3:$R$501,'[1]A.4 RASHODI FUNK'!$A79,'[1]Unos rashoda i izdataka'!$K$3:$K$501)+SUMIF('[1]Unos rashoda P4'!$T$3:$T$501,'[1]A.4 RASHODI FUNK'!$A79,'[1]Unos rashoda P4'!$I$3:$I$501)</f>
        <v>0</v>
      </c>
      <c r="E79" s="146">
        <f>SUMIF('[1]Unos rashoda i izdataka'!$R$3:$R$501,'[1]A.4 RASHODI FUNK'!$A79,'[1]Unos rashoda i izdataka'!$L$3:$L$501)+SUMIF('[1]Unos rashoda P4'!$T$3:$T$501,'[1]A.4 RASHODI FUNK'!$A79,'[1]Unos rashoda P4'!$J$3:$J$501)</f>
        <v>0</v>
      </c>
    </row>
    <row r="80" spans="1:5">
      <c r="A80" s="144">
        <v>105</v>
      </c>
      <c r="B80" s="145" t="s">
        <v>432</v>
      </c>
      <c r="C80" s="146">
        <f>SUMIF('[1]Unos rashoda i izdataka'!$R$3:$R$501,'[1]A.4 RASHODI FUNK'!$A80,'[1]Unos rashoda i izdataka'!$J$3:$J$501)+SUMIF('[1]Unos rashoda P4'!$T$3:$T$501,'[1]A.4 RASHODI FUNK'!$A80,'[1]Unos rashoda P4'!$H$3:$H$501)</f>
        <v>0</v>
      </c>
      <c r="D80" s="146">
        <f>SUMIF('[1]Unos rashoda i izdataka'!$R$3:$R$501,'[1]A.4 RASHODI FUNK'!$A80,'[1]Unos rashoda i izdataka'!$K$3:$K$501)+SUMIF('[1]Unos rashoda P4'!$T$3:$T$501,'[1]A.4 RASHODI FUNK'!$A80,'[1]Unos rashoda P4'!$I$3:$I$501)</f>
        <v>0</v>
      </c>
      <c r="E80" s="146">
        <f>SUMIF('[1]Unos rashoda i izdataka'!$R$3:$R$501,'[1]A.4 RASHODI FUNK'!$A80,'[1]Unos rashoda i izdataka'!$L$3:$L$501)+SUMIF('[1]Unos rashoda P4'!$T$3:$T$501,'[1]A.4 RASHODI FUNK'!$A80,'[1]Unos rashoda P4'!$J$3:$J$501)</f>
        <v>0</v>
      </c>
    </row>
    <row r="81" spans="1:5">
      <c r="A81" s="144">
        <v>106</v>
      </c>
      <c r="B81" s="145" t="s">
        <v>433</v>
      </c>
      <c r="C81" s="146">
        <f>SUMIF('[1]Unos rashoda i izdataka'!$R$3:$R$501,'[1]A.4 RASHODI FUNK'!$A81,'[1]Unos rashoda i izdataka'!$J$3:$J$501)+SUMIF('[1]Unos rashoda P4'!$T$3:$T$501,'[1]A.4 RASHODI FUNK'!$A81,'[1]Unos rashoda P4'!$H$3:$H$501)</f>
        <v>0</v>
      </c>
      <c r="D81" s="146">
        <f>SUMIF('[1]Unos rashoda i izdataka'!$R$3:$R$501,'[1]A.4 RASHODI FUNK'!$A81,'[1]Unos rashoda i izdataka'!$K$3:$K$501)+SUMIF('[1]Unos rashoda P4'!$T$3:$T$501,'[1]A.4 RASHODI FUNK'!$A81,'[1]Unos rashoda P4'!$I$3:$I$501)</f>
        <v>0</v>
      </c>
      <c r="E81" s="146">
        <f>SUMIF('[1]Unos rashoda i izdataka'!$R$3:$R$501,'[1]A.4 RASHODI FUNK'!$A81,'[1]Unos rashoda i izdataka'!$L$3:$L$501)+SUMIF('[1]Unos rashoda P4'!$T$3:$T$501,'[1]A.4 RASHODI FUNK'!$A81,'[1]Unos rashoda P4'!$J$3:$J$501)</f>
        <v>0</v>
      </c>
    </row>
    <row r="82" spans="1:5" ht="27.6">
      <c r="A82" s="144">
        <v>107</v>
      </c>
      <c r="B82" s="145" t="s">
        <v>434</v>
      </c>
      <c r="C82" s="146">
        <f>SUMIF('[1]Unos rashoda i izdataka'!$R$3:$R$501,'[1]A.4 RASHODI FUNK'!$A82,'[1]Unos rashoda i izdataka'!$J$3:$J$501)+SUMIF('[1]Unos rashoda P4'!$T$3:$T$501,'[1]A.4 RASHODI FUNK'!$A82,'[1]Unos rashoda P4'!$H$3:$H$501)</f>
        <v>0</v>
      </c>
      <c r="D82" s="146">
        <f>SUMIF('[1]Unos rashoda i izdataka'!$R$3:$R$501,'[1]A.4 RASHODI FUNK'!$A82,'[1]Unos rashoda i izdataka'!$K$3:$K$501)+SUMIF('[1]Unos rashoda P4'!$T$3:$T$501,'[1]A.4 RASHODI FUNK'!$A82,'[1]Unos rashoda P4'!$I$3:$I$501)</f>
        <v>0</v>
      </c>
      <c r="E82" s="146">
        <f>SUMIF('[1]Unos rashoda i izdataka'!$R$3:$R$501,'[1]A.4 RASHODI FUNK'!$A82,'[1]Unos rashoda i izdataka'!$L$3:$L$501)+SUMIF('[1]Unos rashoda P4'!$T$3:$T$501,'[1]A.4 RASHODI FUNK'!$A82,'[1]Unos rashoda P4'!$J$3:$J$501)</f>
        <v>0</v>
      </c>
    </row>
    <row r="83" spans="1:5">
      <c r="A83" s="144">
        <v>108</v>
      </c>
      <c r="B83" s="145" t="s">
        <v>435</v>
      </c>
      <c r="C83" s="146">
        <f>SUMIF('[1]Unos rashoda i izdataka'!$R$3:$R$501,'[1]A.4 RASHODI FUNK'!$A83,'[1]Unos rashoda i izdataka'!$J$3:$J$501)+SUMIF('[1]Unos rashoda P4'!$T$3:$T$501,'[1]A.4 RASHODI FUNK'!$A83,'[1]Unos rashoda P4'!$H$3:$H$501)</f>
        <v>0</v>
      </c>
      <c r="D83" s="146">
        <f>SUMIF('[1]Unos rashoda i izdataka'!$R$3:$R$501,'[1]A.4 RASHODI FUNK'!$A83,'[1]Unos rashoda i izdataka'!$K$3:$K$501)+SUMIF('[1]Unos rashoda P4'!$T$3:$T$501,'[1]A.4 RASHODI FUNK'!$A83,'[1]Unos rashoda P4'!$I$3:$I$501)</f>
        <v>0</v>
      </c>
      <c r="E83" s="146">
        <f>SUMIF('[1]Unos rashoda i izdataka'!$R$3:$R$501,'[1]A.4 RASHODI FUNK'!$A83,'[1]Unos rashoda i izdataka'!$L$3:$L$501)+SUMIF('[1]Unos rashoda P4'!$T$3:$T$501,'[1]A.4 RASHODI FUNK'!$A83,'[1]Unos rashoda P4'!$J$3:$J$501)</f>
        <v>0</v>
      </c>
    </row>
    <row r="84" spans="1:5" ht="27.6">
      <c r="A84" s="144">
        <v>109</v>
      </c>
      <c r="B84" s="145" t="s">
        <v>436</v>
      </c>
      <c r="C84" s="146">
        <f>SUMIF('[1]Unos rashoda i izdataka'!$R$3:$R$501,'[1]A.4 RASHODI FUNK'!$A84,'[1]Unos rashoda i izdataka'!$J$3:$J$501)+SUMIF('[1]Unos rashoda P4'!$T$3:$T$501,'[1]A.4 RASHODI FUNK'!$A84,'[1]Unos rashoda P4'!$H$3:$H$501)</f>
        <v>0</v>
      </c>
      <c r="D84" s="146">
        <f>SUMIF('[1]Unos rashoda i izdataka'!$R$3:$R$501,'[1]A.4 RASHODI FUNK'!$A84,'[1]Unos rashoda i izdataka'!$K$3:$K$501)+SUMIF('[1]Unos rashoda P4'!$T$3:$T$501,'[1]A.4 RASHODI FUNK'!$A84,'[1]Unos rashoda P4'!$I$3:$I$501)</f>
        <v>0</v>
      </c>
      <c r="E84" s="146">
        <f>SUMIF('[1]Unos rashoda i izdataka'!$R$3:$R$501,'[1]A.4 RASHODI FUNK'!$A84,'[1]Unos rashoda i izdataka'!$L$3:$L$501)+SUMIF('[1]Unos rashoda P4'!$T$3:$T$501,'[1]A.4 RASHODI FUNK'!$A84,'[1]Unos rashoda P4'!$J$3:$J$501)</f>
        <v>0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13"/>
  <sheetViews>
    <sheetView topLeftCell="A23" zoomScale="89" zoomScaleNormal="90" workbookViewId="0">
      <selection activeCell="M51" sqref="M51"/>
    </sheetView>
  </sheetViews>
  <sheetFormatPr defaultRowHeight="14.4"/>
  <cols>
    <col min="1" max="1" width="6.5546875" style="15" customWidth="1"/>
    <col min="2" max="2" width="67.88671875" style="15" customWidth="1"/>
    <col min="3" max="3" width="16" style="15" customWidth="1"/>
    <col min="4" max="4" width="16" style="67" customWidth="1"/>
    <col min="5" max="5" width="10.6640625" style="127" customWidth="1"/>
    <col min="6" max="6" width="9.109375" style="15" customWidth="1"/>
    <col min="7" max="248" width="9.109375" style="15"/>
    <col min="249" max="249" width="7.44140625" style="15" customWidth="1"/>
    <col min="250" max="250" width="52.5546875" style="15" customWidth="1"/>
    <col min="251" max="251" width="15.6640625" style="15" customWidth="1"/>
    <col min="252" max="252" width="12.5546875" style="15" customWidth="1"/>
    <col min="253" max="253" width="7.44140625" style="15" customWidth="1"/>
    <col min="254" max="254" width="0" style="15" hidden="1" customWidth="1"/>
    <col min="255" max="255" width="4" style="15" customWidth="1"/>
    <col min="256" max="504" width="9.109375" style="15"/>
    <col min="505" max="505" width="7.44140625" style="15" customWidth="1"/>
    <col min="506" max="506" width="52.5546875" style="15" customWidth="1"/>
    <col min="507" max="507" width="15.6640625" style="15" customWidth="1"/>
    <col min="508" max="508" width="12.5546875" style="15" customWidth="1"/>
    <col min="509" max="509" width="7.44140625" style="15" customWidth="1"/>
    <col min="510" max="510" width="0" style="15" hidden="1" customWidth="1"/>
    <col min="511" max="511" width="4" style="15" customWidth="1"/>
    <col min="512" max="760" width="9.109375" style="15"/>
    <col min="761" max="761" width="7.44140625" style="15" customWidth="1"/>
    <col min="762" max="762" width="52.5546875" style="15" customWidth="1"/>
    <col min="763" max="763" width="15.6640625" style="15" customWidth="1"/>
    <col min="764" max="764" width="12.5546875" style="15" customWidth="1"/>
    <col min="765" max="765" width="7.44140625" style="15" customWidth="1"/>
    <col min="766" max="766" width="0" style="15" hidden="1" customWidth="1"/>
    <col min="767" max="767" width="4" style="15" customWidth="1"/>
    <col min="768" max="1016" width="9.109375" style="15"/>
    <col min="1017" max="1017" width="7.44140625" style="15" customWidth="1"/>
    <col min="1018" max="1018" width="52.5546875" style="15" customWidth="1"/>
    <col min="1019" max="1019" width="15.6640625" style="15" customWidth="1"/>
    <col min="1020" max="1020" width="12.5546875" style="15" customWidth="1"/>
    <col min="1021" max="1021" width="7.44140625" style="15" customWidth="1"/>
    <col min="1022" max="1022" width="0" style="15" hidden="1" customWidth="1"/>
    <col min="1023" max="1023" width="4" style="15" customWidth="1"/>
    <col min="1024" max="1272" width="9.109375" style="15"/>
    <col min="1273" max="1273" width="7.44140625" style="15" customWidth="1"/>
    <col min="1274" max="1274" width="52.5546875" style="15" customWidth="1"/>
    <col min="1275" max="1275" width="15.6640625" style="15" customWidth="1"/>
    <col min="1276" max="1276" width="12.5546875" style="15" customWidth="1"/>
    <col min="1277" max="1277" width="7.44140625" style="15" customWidth="1"/>
    <col min="1278" max="1278" width="0" style="15" hidden="1" customWidth="1"/>
    <col min="1279" max="1279" width="4" style="15" customWidth="1"/>
    <col min="1280" max="1528" width="9.109375" style="15"/>
    <col min="1529" max="1529" width="7.44140625" style="15" customWidth="1"/>
    <col min="1530" max="1530" width="52.5546875" style="15" customWidth="1"/>
    <col min="1531" max="1531" width="15.6640625" style="15" customWidth="1"/>
    <col min="1532" max="1532" width="12.5546875" style="15" customWidth="1"/>
    <col min="1533" max="1533" width="7.44140625" style="15" customWidth="1"/>
    <col min="1534" max="1534" width="0" style="15" hidden="1" customWidth="1"/>
    <col min="1535" max="1535" width="4" style="15" customWidth="1"/>
    <col min="1536" max="1784" width="9.109375" style="15"/>
    <col min="1785" max="1785" width="7.44140625" style="15" customWidth="1"/>
    <col min="1786" max="1786" width="52.5546875" style="15" customWidth="1"/>
    <col min="1787" max="1787" width="15.6640625" style="15" customWidth="1"/>
    <col min="1788" max="1788" width="12.5546875" style="15" customWidth="1"/>
    <col min="1789" max="1789" width="7.44140625" style="15" customWidth="1"/>
    <col min="1790" max="1790" width="0" style="15" hidden="1" customWidth="1"/>
    <col min="1791" max="1791" width="4" style="15" customWidth="1"/>
    <col min="1792" max="2040" width="9.109375" style="15"/>
    <col min="2041" max="2041" width="7.44140625" style="15" customWidth="1"/>
    <col min="2042" max="2042" width="52.5546875" style="15" customWidth="1"/>
    <col min="2043" max="2043" width="15.6640625" style="15" customWidth="1"/>
    <col min="2044" max="2044" width="12.5546875" style="15" customWidth="1"/>
    <col min="2045" max="2045" width="7.44140625" style="15" customWidth="1"/>
    <col min="2046" max="2046" width="0" style="15" hidden="1" customWidth="1"/>
    <col min="2047" max="2047" width="4" style="15" customWidth="1"/>
    <col min="2048" max="2296" width="9.109375" style="15"/>
    <col min="2297" max="2297" width="7.44140625" style="15" customWidth="1"/>
    <col min="2298" max="2298" width="52.5546875" style="15" customWidth="1"/>
    <col min="2299" max="2299" width="15.6640625" style="15" customWidth="1"/>
    <col min="2300" max="2300" width="12.5546875" style="15" customWidth="1"/>
    <col min="2301" max="2301" width="7.44140625" style="15" customWidth="1"/>
    <col min="2302" max="2302" width="0" style="15" hidden="1" customWidth="1"/>
    <col min="2303" max="2303" width="4" style="15" customWidth="1"/>
    <col min="2304" max="2552" width="9.109375" style="15"/>
    <col min="2553" max="2553" width="7.44140625" style="15" customWidth="1"/>
    <col min="2554" max="2554" width="52.5546875" style="15" customWidth="1"/>
    <col min="2555" max="2555" width="15.6640625" style="15" customWidth="1"/>
    <col min="2556" max="2556" width="12.5546875" style="15" customWidth="1"/>
    <col min="2557" max="2557" width="7.44140625" style="15" customWidth="1"/>
    <col min="2558" max="2558" width="0" style="15" hidden="1" customWidth="1"/>
    <col min="2559" max="2559" width="4" style="15" customWidth="1"/>
    <col min="2560" max="2808" width="9.109375" style="15"/>
    <col min="2809" max="2809" width="7.44140625" style="15" customWidth="1"/>
    <col min="2810" max="2810" width="52.5546875" style="15" customWidth="1"/>
    <col min="2811" max="2811" width="15.6640625" style="15" customWidth="1"/>
    <col min="2812" max="2812" width="12.5546875" style="15" customWidth="1"/>
    <col min="2813" max="2813" width="7.44140625" style="15" customWidth="1"/>
    <col min="2814" max="2814" width="0" style="15" hidden="1" customWidth="1"/>
    <col min="2815" max="2815" width="4" style="15" customWidth="1"/>
    <col min="2816" max="3064" width="9.109375" style="15"/>
    <col min="3065" max="3065" width="7.44140625" style="15" customWidth="1"/>
    <col min="3066" max="3066" width="52.5546875" style="15" customWidth="1"/>
    <col min="3067" max="3067" width="15.6640625" style="15" customWidth="1"/>
    <col min="3068" max="3068" width="12.5546875" style="15" customWidth="1"/>
    <col min="3069" max="3069" width="7.44140625" style="15" customWidth="1"/>
    <col min="3070" max="3070" width="0" style="15" hidden="1" customWidth="1"/>
    <col min="3071" max="3071" width="4" style="15" customWidth="1"/>
    <col min="3072" max="3320" width="9.109375" style="15"/>
    <col min="3321" max="3321" width="7.44140625" style="15" customWidth="1"/>
    <col min="3322" max="3322" width="52.5546875" style="15" customWidth="1"/>
    <col min="3323" max="3323" width="15.6640625" style="15" customWidth="1"/>
    <col min="3324" max="3324" width="12.5546875" style="15" customWidth="1"/>
    <col min="3325" max="3325" width="7.44140625" style="15" customWidth="1"/>
    <col min="3326" max="3326" width="0" style="15" hidden="1" customWidth="1"/>
    <col min="3327" max="3327" width="4" style="15" customWidth="1"/>
    <col min="3328" max="3576" width="9.109375" style="15"/>
    <col min="3577" max="3577" width="7.44140625" style="15" customWidth="1"/>
    <col min="3578" max="3578" width="52.5546875" style="15" customWidth="1"/>
    <col min="3579" max="3579" width="15.6640625" style="15" customWidth="1"/>
    <col min="3580" max="3580" width="12.5546875" style="15" customWidth="1"/>
    <col min="3581" max="3581" width="7.44140625" style="15" customWidth="1"/>
    <col min="3582" max="3582" width="0" style="15" hidden="1" customWidth="1"/>
    <col min="3583" max="3583" width="4" style="15" customWidth="1"/>
    <col min="3584" max="3832" width="9.109375" style="15"/>
    <col min="3833" max="3833" width="7.44140625" style="15" customWidth="1"/>
    <col min="3834" max="3834" width="52.5546875" style="15" customWidth="1"/>
    <col min="3835" max="3835" width="15.6640625" style="15" customWidth="1"/>
    <col min="3836" max="3836" width="12.5546875" style="15" customWidth="1"/>
    <col min="3837" max="3837" width="7.44140625" style="15" customWidth="1"/>
    <col min="3838" max="3838" width="0" style="15" hidden="1" customWidth="1"/>
    <col min="3839" max="3839" width="4" style="15" customWidth="1"/>
    <col min="3840" max="4088" width="9.109375" style="15"/>
    <col min="4089" max="4089" width="7.44140625" style="15" customWidth="1"/>
    <col min="4090" max="4090" width="52.5546875" style="15" customWidth="1"/>
    <col min="4091" max="4091" width="15.6640625" style="15" customWidth="1"/>
    <col min="4092" max="4092" width="12.5546875" style="15" customWidth="1"/>
    <col min="4093" max="4093" width="7.44140625" style="15" customWidth="1"/>
    <col min="4094" max="4094" width="0" style="15" hidden="1" customWidth="1"/>
    <col min="4095" max="4095" width="4" style="15" customWidth="1"/>
    <col min="4096" max="4344" width="9.109375" style="15"/>
    <col min="4345" max="4345" width="7.44140625" style="15" customWidth="1"/>
    <col min="4346" max="4346" width="52.5546875" style="15" customWidth="1"/>
    <col min="4347" max="4347" width="15.6640625" style="15" customWidth="1"/>
    <col min="4348" max="4348" width="12.5546875" style="15" customWidth="1"/>
    <col min="4349" max="4349" width="7.44140625" style="15" customWidth="1"/>
    <col min="4350" max="4350" width="0" style="15" hidden="1" customWidth="1"/>
    <col min="4351" max="4351" width="4" style="15" customWidth="1"/>
    <col min="4352" max="4600" width="9.109375" style="15"/>
    <col min="4601" max="4601" width="7.44140625" style="15" customWidth="1"/>
    <col min="4602" max="4602" width="52.5546875" style="15" customWidth="1"/>
    <col min="4603" max="4603" width="15.6640625" style="15" customWidth="1"/>
    <col min="4604" max="4604" width="12.5546875" style="15" customWidth="1"/>
    <col min="4605" max="4605" width="7.44140625" style="15" customWidth="1"/>
    <col min="4606" max="4606" width="0" style="15" hidden="1" customWidth="1"/>
    <col min="4607" max="4607" width="4" style="15" customWidth="1"/>
    <col min="4608" max="4856" width="9.109375" style="15"/>
    <col min="4857" max="4857" width="7.44140625" style="15" customWidth="1"/>
    <col min="4858" max="4858" width="52.5546875" style="15" customWidth="1"/>
    <col min="4859" max="4859" width="15.6640625" style="15" customWidth="1"/>
    <col min="4860" max="4860" width="12.5546875" style="15" customWidth="1"/>
    <col min="4861" max="4861" width="7.44140625" style="15" customWidth="1"/>
    <col min="4862" max="4862" width="0" style="15" hidden="1" customWidth="1"/>
    <col min="4863" max="4863" width="4" style="15" customWidth="1"/>
    <col min="4864" max="5112" width="9.109375" style="15"/>
    <col min="5113" max="5113" width="7.44140625" style="15" customWidth="1"/>
    <col min="5114" max="5114" width="52.5546875" style="15" customWidth="1"/>
    <col min="5115" max="5115" width="15.6640625" style="15" customWidth="1"/>
    <col min="5116" max="5116" width="12.5546875" style="15" customWidth="1"/>
    <col min="5117" max="5117" width="7.44140625" style="15" customWidth="1"/>
    <col min="5118" max="5118" width="0" style="15" hidden="1" customWidth="1"/>
    <col min="5119" max="5119" width="4" style="15" customWidth="1"/>
    <col min="5120" max="5368" width="9.109375" style="15"/>
    <col min="5369" max="5369" width="7.44140625" style="15" customWidth="1"/>
    <col min="5370" max="5370" width="52.5546875" style="15" customWidth="1"/>
    <col min="5371" max="5371" width="15.6640625" style="15" customWidth="1"/>
    <col min="5372" max="5372" width="12.5546875" style="15" customWidth="1"/>
    <col min="5373" max="5373" width="7.44140625" style="15" customWidth="1"/>
    <col min="5374" max="5374" width="0" style="15" hidden="1" customWidth="1"/>
    <col min="5375" max="5375" width="4" style="15" customWidth="1"/>
    <col min="5376" max="5624" width="9.109375" style="15"/>
    <col min="5625" max="5625" width="7.44140625" style="15" customWidth="1"/>
    <col min="5626" max="5626" width="52.5546875" style="15" customWidth="1"/>
    <col min="5627" max="5627" width="15.6640625" style="15" customWidth="1"/>
    <col min="5628" max="5628" width="12.5546875" style="15" customWidth="1"/>
    <col min="5629" max="5629" width="7.44140625" style="15" customWidth="1"/>
    <col min="5630" max="5630" width="0" style="15" hidden="1" customWidth="1"/>
    <col min="5631" max="5631" width="4" style="15" customWidth="1"/>
    <col min="5632" max="5880" width="9.109375" style="15"/>
    <col min="5881" max="5881" width="7.44140625" style="15" customWidth="1"/>
    <col min="5882" max="5882" width="52.5546875" style="15" customWidth="1"/>
    <col min="5883" max="5883" width="15.6640625" style="15" customWidth="1"/>
    <col min="5884" max="5884" width="12.5546875" style="15" customWidth="1"/>
    <col min="5885" max="5885" width="7.44140625" style="15" customWidth="1"/>
    <col min="5886" max="5886" width="0" style="15" hidden="1" customWidth="1"/>
    <col min="5887" max="5887" width="4" style="15" customWidth="1"/>
    <col min="5888" max="6136" width="9.109375" style="15"/>
    <col min="6137" max="6137" width="7.44140625" style="15" customWidth="1"/>
    <col min="6138" max="6138" width="52.5546875" style="15" customWidth="1"/>
    <col min="6139" max="6139" width="15.6640625" style="15" customWidth="1"/>
    <col min="6140" max="6140" width="12.5546875" style="15" customWidth="1"/>
    <col min="6141" max="6141" width="7.44140625" style="15" customWidth="1"/>
    <col min="6142" max="6142" width="0" style="15" hidden="1" customWidth="1"/>
    <col min="6143" max="6143" width="4" style="15" customWidth="1"/>
    <col min="6144" max="6392" width="9.109375" style="15"/>
    <col min="6393" max="6393" width="7.44140625" style="15" customWidth="1"/>
    <col min="6394" max="6394" width="52.5546875" style="15" customWidth="1"/>
    <col min="6395" max="6395" width="15.6640625" style="15" customWidth="1"/>
    <col min="6396" max="6396" width="12.5546875" style="15" customWidth="1"/>
    <col min="6397" max="6397" width="7.44140625" style="15" customWidth="1"/>
    <col min="6398" max="6398" width="0" style="15" hidden="1" customWidth="1"/>
    <col min="6399" max="6399" width="4" style="15" customWidth="1"/>
    <col min="6400" max="6648" width="9.109375" style="15"/>
    <col min="6649" max="6649" width="7.44140625" style="15" customWidth="1"/>
    <col min="6650" max="6650" width="52.5546875" style="15" customWidth="1"/>
    <col min="6651" max="6651" width="15.6640625" style="15" customWidth="1"/>
    <col min="6652" max="6652" width="12.5546875" style="15" customWidth="1"/>
    <col min="6653" max="6653" width="7.44140625" style="15" customWidth="1"/>
    <col min="6654" max="6654" width="0" style="15" hidden="1" customWidth="1"/>
    <col min="6655" max="6655" width="4" style="15" customWidth="1"/>
    <col min="6656" max="6904" width="9.109375" style="15"/>
    <col min="6905" max="6905" width="7.44140625" style="15" customWidth="1"/>
    <col min="6906" max="6906" width="52.5546875" style="15" customWidth="1"/>
    <col min="6907" max="6907" width="15.6640625" style="15" customWidth="1"/>
    <col min="6908" max="6908" width="12.5546875" style="15" customWidth="1"/>
    <col min="6909" max="6909" width="7.44140625" style="15" customWidth="1"/>
    <col min="6910" max="6910" width="0" style="15" hidden="1" customWidth="1"/>
    <col min="6911" max="6911" width="4" style="15" customWidth="1"/>
    <col min="6912" max="7160" width="9.109375" style="15"/>
    <col min="7161" max="7161" width="7.44140625" style="15" customWidth="1"/>
    <col min="7162" max="7162" width="52.5546875" style="15" customWidth="1"/>
    <col min="7163" max="7163" width="15.6640625" style="15" customWidth="1"/>
    <col min="7164" max="7164" width="12.5546875" style="15" customWidth="1"/>
    <col min="7165" max="7165" width="7.44140625" style="15" customWidth="1"/>
    <col min="7166" max="7166" width="0" style="15" hidden="1" customWidth="1"/>
    <col min="7167" max="7167" width="4" style="15" customWidth="1"/>
    <col min="7168" max="7416" width="9.109375" style="15"/>
    <col min="7417" max="7417" width="7.44140625" style="15" customWidth="1"/>
    <col min="7418" max="7418" width="52.5546875" style="15" customWidth="1"/>
    <col min="7419" max="7419" width="15.6640625" style="15" customWidth="1"/>
    <col min="7420" max="7420" width="12.5546875" style="15" customWidth="1"/>
    <col min="7421" max="7421" width="7.44140625" style="15" customWidth="1"/>
    <col min="7422" max="7422" width="0" style="15" hidden="1" customWidth="1"/>
    <col min="7423" max="7423" width="4" style="15" customWidth="1"/>
    <col min="7424" max="7672" width="9.109375" style="15"/>
    <col min="7673" max="7673" width="7.44140625" style="15" customWidth="1"/>
    <col min="7674" max="7674" width="52.5546875" style="15" customWidth="1"/>
    <col min="7675" max="7675" width="15.6640625" style="15" customWidth="1"/>
    <col min="7676" max="7676" width="12.5546875" style="15" customWidth="1"/>
    <col min="7677" max="7677" width="7.44140625" style="15" customWidth="1"/>
    <col min="7678" max="7678" width="0" style="15" hidden="1" customWidth="1"/>
    <col min="7679" max="7679" width="4" style="15" customWidth="1"/>
    <col min="7680" max="7928" width="9.109375" style="15"/>
    <col min="7929" max="7929" width="7.44140625" style="15" customWidth="1"/>
    <col min="7930" max="7930" width="52.5546875" style="15" customWidth="1"/>
    <col min="7931" max="7931" width="15.6640625" style="15" customWidth="1"/>
    <col min="7932" max="7932" width="12.5546875" style="15" customWidth="1"/>
    <col min="7933" max="7933" width="7.44140625" style="15" customWidth="1"/>
    <col min="7934" max="7934" width="0" style="15" hidden="1" customWidth="1"/>
    <col min="7935" max="7935" width="4" style="15" customWidth="1"/>
    <col min="7936" max="8184" width="9.109375" style="15"/>
    <col min="8185" max="8185" width="7.44140625" style="15" customWidth="1"/>
    <col min="8186" max="8186" width="52.5546875" style="15" customWidth="1"/>
    <col min="8187" max="8187" width="15.6640625" style="15" customWidth="1"/>
    <col min="8188" max="8188" width="12.5546875" style="15" customWidth="1"/>
    <col min="8189" max="8189" width="7.44140625" style="15" customWidth="1"/>
    <col min="8190" max="8190" width="0" style="15" hidden="1" customWidth="1"/>
    <col min="8191" max="8191" width="4" style="15" customWidth="1"/>
    <col min="8192" max="8440" width="9.109375" style="15"/>
    <col min="8441" max="8441" width="7.44140625" style="15" customWidth="1"/>
    <col min="8442" max="8442" width="52.5546875" style="15" customWidth="1"/>
    <col min="8443" max="8443" width="15.6640625" style="15" customWidth="1"/>
    <col min="8444" max="8444" width="12.5546875" style="15" customWidth="1"/>
    <col min="8445" max="8445" width="7.44140625" style="15" customWidth="1"/>
    <col min="8446" max="8446" width="0" style="15" hidden="1" customWidth="1"/>
    <col min="8447" max="8447" width="4" style="15" customWidth="1"/>
    <col min="8448" max="8696" width="9.109375" style="15"/>
    <col min="8697" max="8697" width="7.44140625" style="15" customWidth="1"/>
    <col min="8698" max="8698" width="52.5546875" style="15" customWidth="1"/>
    <col min="8699" max="8699" width="15.6640625" style="15" customWidth="1"/>
    <col min="8700" max="8700" width="12.5546875" style="15" customWidth="1"/>
    <col min="8701" max="8701" width="7.44140625" style="15" customWidth="1"/>
    <col min="8702" max="8702" width="0" style="15" hidden="1" customWidth="1"/>
    <col min="8703" max="8703" width="4" style="15" customWidth="1"/>
    <col min="8704" max="8952" width="9.109375" style="15"/>
    <col min="8953" max="8953" width="7.44140625" style="15" customWidth="1"/>
    <col min="8954" max="8954" width="52.5546875" style="15" customWidth="1"/>
    <col min="8955" max="8955" width="15.6640625" style="15" customWidth="1"/>
    <col min="8956" max="8956" width="12.5546875" style="15" customWidth="1"/>
    <col min="8957" max="8957" width="7.44140625" style="15" customWidth="1"/>
    <col min="8958" max="8958" width="0" style="15" hidden="1" customWidth="1"/>
    <col min="8959" max="8959" width="4" style="15" customWidth="1"/>
    <col min="8960" max="9208" width="9.109375" style="15"/>
    <col min="9209" max="9209" width="7.44140625" style="15" customWidth="1"/>
    <col min="9210" max="9210" width="52.5546875" style="15" customWidth="1"/>
    <col min="9211" max="9211" width="15.6640625" style="15" customWidth="1"/>
    <col min="9212" max="9212" width="12.5546875" style="15" customWidth="1"/>
    <col min="9213" max="9213" width="7.44140625" style="15" customWidth="1"/>
    <col min="9214" max="9214" width="0" style="15" hidden="1" customWidth="1"/>
    <col min="9215" max="9215" width="4" style="15" customWidth="1"/>
    <col min="9216" max="9464" width="9.109375" style="15"/>
    <col min="9465" max="9465" width="7.44140625" style="15" customWidth="1"/>
    <col min="9466" max="9466" width="52.5546875" style="15" customWidth="1"/>
    <col min="9467" max="9467" width="15.6640625" style="15" customWidth="1"/>
    <col min="9468" max="9468" width="12.5546875" style="15" customWidth="1"/>
    <col min="9469" max="9469" width="7.44140625" style="15" customWidth="1"/>
    <col min="9470" max="9470" width="0" style="15" hidden="1" customWidth="1"/>
    <col min="9471" max="9471" width="4" style="15" customWidth="1"/>
    <col min="9472" max="9720" width="9.109375" style="15"/>
    <col min="9721" max="9721" width="7.44140625" style="15" customWidth="1"/>
    <col min="9722" max="9722" width="52.5546875" style="15" customWidth="1"/>
    <col min="9723" max="9723" width="15.6640625" style="15" customWidth="1"/>
    <col min="9724" max="9724" width="12.5546875" style="15" customWidth="1"/>
    <col min="9725" max="9725" width="7.44140625" style="15" customWidth="1"/>
    <col min="9726" max="9726" width="0" style="15" hidden="1" customWidth="1"/>
    <col min="9727" max="9727" width="4" style="15" customWidth="1"/>
    <col min="9728" max="9976" width="9.109375" style="15"/>
    <col min="9977" max="9977" width="7.44140625" style="15" customWidth="1"/>
    <col min="9978" max="9978" width="52.5546875" style="15" customWidth="1"/>
    <col min="9979" max="9979" width="15.6640625" style="15" customWidth="1"/>
    <col min="9980" max="9980" width="12.5546875" style="15" customWidth="1"/>
    <col min="9981" max="9981" width="7.44140625" style="15" customWidth="1"/>
    <col min="9982" max="9982" width="0" style="15" hidden="1" customWidth="1"/>
    <col min="9983" max="9983" width="4" style="15" customWidth="1"/>
    <col min="9984" max="10232" width="9.109375" style="15"/>
    <col min="10233" max="10233" width="7.44140625" style="15" customWidth="1"/>
    <col min="10234" max="10234" width="52.5546875" style="15" customWidth="1"/>
    <col min="10235" max="10235" width="15.6640625" style="15" customWidth="1"/>
    <col min="10236" max="10236" width="12.5546875" style="15" customWidth="1"/>
    <col min="10237" max="10237" width="7.44140625" style="15" customWidth="1"/>
    <col min="10238" max="10238" width="0" style="15" hidden="1" customWidth="1"/>
    <col min="10239" max="10239" width="4" style="15" customWidth="1"/>
    <col min="10240" max="10488" width="9.109375" style="15"/>
    <col min="10489" max="10489" width="7.44140625" style="15" customWidth="1"/>
    <col min="10490" max="10490" width="52.5546875" style="15" customWidth="1"/>
    <col min="10491" max="10491" width="15.6640625" style="15" customWidth="1"/>
    <col min="10492" max="10492" width="12.5546875" style="15" customWidth="1"/>
    <col min="10493" max="10493" width="7.44140625" style="15" customWidth="1"/>
    <col min="10494" max="10494" width="0" style="15" hidden="1" customWidth="1"/>
    <col min="10495" max="10495" width="4" style="15" customWidth="1"/>
    <col min="10496" max="10744" width="9.109375" style="15"/>
    <col min="10745" max="10745" width="7.44140625" style="15" customWidth="1"/>
    <col min="10746" max="10746" width="52.5546875" style="15" customWidth="1"/>
    <col min="10747" max="10747" width="15.6640625" style="15" customWidth="1"/>
    <col min="10748" max="10748" width="12.5546875" style="15" customWidth="1"/>
    <col min="10749" max="10749" width="7.44140625" style="15" customWidth="1"/>
    <col min="10750" max="10750" width="0" style="15" hidden="1" customWidth="1"/>
    <col min="10751" max="10751" width="4" style="15" customWidth="1"/>
    <col min="10752" max="11000" width="9.109375" style="15"/>
    <col min="11001" max="11001" width="7.44140625" style="15" customWidth="1"/>
    <col min="11002" max="11002" width="52.5546875" style="15" customWidth="1"/>
    <col min="11003" max="11003" width="15.6640625" style="15" customWidth="1"/>
    <col min="11004" max="11004" width="12.5546875" style="15" customWidth="1"/>
    <col min="11005" max="11005" width="7.44140625" style="15" customWidth="1"/>
    <col min="11006" max="11006" width="0" style="15" hidden="1" customWidth="1"/>
    <col min="11007" max="11007" width="4" style="15" customWidth="1"/>
    <col min="11008" max="11256" width="9.109375" style="15"/>
    <col min="11257" max="11257" width="7.44140625" style="15" customWidth="1"/>
    <col min="11258" max="11258" width="52.5546875" style="15" customWidth="1"/>
    <col min="11259" max="11259" width="15.6640625" style="15" customWidth="1"/>
    <col min="11260" max="11260" width="12.5546875" style="15" customWidth="1"/>
    <col min="11261" max="11261" width="7.44140625" style="15" customWidth="1"/>
    <col min="11262" max="11262" width="0" style="15" hidden="1" customWidth="1"/>
    <col min="11263" max="11263" width="4" style="15" customWidth="1"/>
    <col min="11264" max="11512" width="9.109375" style="15"/>
    <col min="11513" max="11513" width="7.44140625" style="15" customWidth="1"/>
    <col min="11514" max="11514" width="52.5546875" style="15" customWidth="1"/>
    <col min="11515" max="11515" width="15.6640625" style="15" customWidth="1"/>
    <col min="11516" max="11516" width="12.5546875" style="15" customWidth="1"/>
    <col min="11517" max="11517" width="7.44140625" style="15" customWidth="1"/>
    <col min="11518" max="11518" width="0" style="15" hidden="1" customWidth="1"/>
    <col min="11519" max="11519" width="4" style="15" customWidth="1"/>
    <col min="11520" max="11768" width="9.109375" style="15"/>
    <col min="11769" max="11769" width="7.44140625" style="15" customWidth="1"/>
    <col min="11770" max="11770" width="52.5546875" style="15" customWidth="1"/>
    <col min="11771" max="11771" width="15.6640625" style="15" customWidth="1"/>
    <col min="11772" max="11772" width="12.5546875" style="15" customWidth="1"/>
    <col min="11773" max="11773" width="7.44140625" style="15" customWidth="1"/>
    <col min="11774" max="11774" width="0" style="15" hidden="1" customWidth="1"/>
    <col min="11775" max="11775" width="4" style="15" customWidth="1"/>
    <col min="11776" max="12024" width="9.109375" style="15"/>
    <col min="12025" max="12025" width="7.44140625" style="15" customWidth="1"/>
    <col min="12026" max="12026" width="52.5546875" style="15" customWidth="1"/>
    <col min="12027" max="12027" width="15.6640625" style="15" customWidth="1"/>
    <col min="12028" max="12028" width="12.5546875" style="15" customWidth="1"/>
    <col min="12029" max="12029" width="7.44140625" style="15" customWidth="1"/>
    <col min="12030" max="12030" width="0" style="15" hidden="1" customWidth="1"/>
    <col min="12031" max="12031" width="4" style="15" customWidth="1"/>
    <col min="12032" max="12280" width="9.109375" style="15"/>
    <col min="12281" max="12281" width="7.44140625" style="15" customWidth="1"/>
    <col min="12282" max="12282" width="52.5546875" style="15" customWidth="1"/>
    <col min="12283" max="12283" width="15.6640625" style="15" customWidth="1"/>
    <col min="12284" max="12284" width="12.5546875" style="15" customWidth="1"/>
    <col min="12285" max="12285" width="7.44140625" style="15" customWidth="1"/>
    <col min="12286" max="12286" width="0" style="15" hidden="1" customWidth="1"/>
    <col min="12287" max="12287" width="4" style="15" customWidth="1"/>
    <col min="12288" max="12536" width="9.109375" style="15"/>
    <col min="12537" max="12537" width="7.44140625" style="15" customWidth="1"/>
    <col min="12538" max="12538" width="52.5546875" style="15" customWidth="1"/>
    <col min="12539" max="12539" width="15.6640625" style="15" customWidth="1"/>
    <col min="12540" max="12540" width="12.5546875" style="15" customWidth="1"/>
    <col min="12541" max="12541" width="7.44140625" style="15" customWidth="1"/>
    <col min="12542" max="12542" width="0" style="15" hidden="1" customWidth="1"/>
    <col min="12543" max="12543" width="4" style="15" customWidth="1"/>
    <col min="12544" max="12792" width="9.109375" style="15"/>
    <col min="12793" max="12793" width="7.44140625" style="15" customWidth="1"/>
    <col min="12794" max="12794" width="52.5546875" style="15" customWidth="1"/>
    <col min="12795" max="12795" width="15.6640625" style="15" customWidth="1"/>
    <col min="12796" max="12796" width="12.5546875" style="15" customWidth="1"/>
    <col min="12797" max="12797" width="7.44140625" style="15" customWidth="1"/>
    <col min="12798" max="12798" width="0" style="15" hidden="1" customWidth="1"/>
    <col min="12799" max="12799" width="4" style="15" customWidth="1"/>
    <col min="12800" max="13048" width="9.109375" style="15"/>
    <col min="13049" max="13049" width="7.44140625" style="15" customWidth="1"/>
    <col min="13050" max="13050" width="52.5546875" style="15" customWidth="1"/>
    <col min="13051" max="13051" width="15.6640625" style="15" customWidth="1"/>
    <col min="13052" max="13052" width="12.5546875" style="15" customWidth="1"/>
    <col min="13053" max="13053" width="7.44140625" style="15" customWidth="1"/>
    <col min="13054" max="13054" width="0" style="15" hidden="1" customWidth="1"/>
    <col min="13055" max="13055" width="4" style="15" customWidth="1"/>
    <col min="13056" max="13304" width="9.109375" style="15"/>
    <col min="13305" max="13305" width="7.44140625" style="15" customWidth="1"/>
    <col min="13306" max="13306" width="52.5546875" style="15" customWidth="1"/>
    <col min="13307" max="13307" width="15.6640625" style="15" customWidth="1"/>
    <col min="13308" max="13308" width="12.5546875" style="15" customWidth="1"/>
    <col min="13309" max="13309" width="7.44140625" style="15" customWidth="1"/>
    <col min="13310" max="13310" width="0" style="15" hidden="1" customWidth="1"/>
    <col min="13311" max="13311" width="4" style="15" customWidth="1"/>
    <col min="13312" max="13560" width="9.109375" style="15"/>
    <col min="13561" max="13561" width="7.44140625" style="15" customWidth="1"/>
    <col min="13562" max="13562" width="52.5546875" style="15" customWidth="1"/>
    <col min="13563" max="13563" width="15.6640625" style="15" customWidth="1"/>
    <col min="13564" max="13564" width="12.5546875" style="15" customWidth="1"/>
    <col min="13565" max="13565" width="7.44140625" style="15" customWidth="1"/>
    <col min="13566" max="13566" width="0" style="15" hidden="1" customWidth="1"/>
    <col min="13567" max="13567" width="4" style="15" customWidth="1"/>
    <col min="13568" max="13816" width="9.109375" style="15"/>
    <col min="13817" max="13817" width="7.44140625" style="15" customWidth="1"/>
    <col min="13818" max="13818" width="52.5546875" style="15" customWidth="1"/>
    <col min="13819" max="13819" width="15.6640625" style="15" customWidth="1"/>
    <col min="13820" max="13820" width="12.5546875" style="15" customWidth="1"/>
    <col min="13821" max="13821" width="7.44140625" style="15" customWidth="1"/>
    <col min="13822" max="13822" width="0" style="15" hidden="1" customWidth="1"/>
    <col min="13823" max="13823" width="4" style="15" customWidth="1"/>
    <col min="13824" max="14072" width="9.109375" style="15"/>
    <col min="14073" max="14073" width="7.44140625" style="15" customWidth="1"/>
    <col min="14074" max="14074" width="52.5546875" style="15" customWidth="1"/>
    <col min="14075" max="14075" width="15.6640625" style="15" customWidth="1"/>
    <col min="14076" max="14076" width="12.5546875" style="15" customWidth="1"/>
    <col min="14077" max="14077" width="7.44140625" style="15" customWidth="1"/>
    <col min="14078" max="14078" width="0" style="15" hidden="1" customWidth="1"/>
    <col min="14079" max="14079" width="4" style="15" customWidth="1"/>
    <col min="14080" max="14328" width="9.109375" style="15"/>
    <col min="14329" max="14329" width="7.44140625" style="15" customWidth="1"/>
    <col min="14330" max="14330" width="52.5546875" style="15" customWidth="1"/>
    <col min="14331" max="14331" width="15.6640625" style="15" customWidth="1"/>
    <col min="14332" max="14332" width="12.5546875" style="15" customWidth="1"/>
    <col min="14333" max="14333" width="7.44140625" style="15" customWidth="1"/>
    <col min="14334" max="14334" width="0" style="15" hidden="1" customWidth="1"/>
    <col min="14335" max="14335" width="4" style="15" customWidth="1"/>
    <col min="14336" max="14584" width="9.109375" style="15"/>
    <col min="14585" max="14585" width="7.44140625" style="15" customWidth="1"/>
    <col min="14586" max="14586" width="52.5546875" style="15" customWidth="1"/>
    <col min="14587" max="14587" width="15.6640625" style="15" customWidth="1"/>
    <col min="14588" max="14588" width="12.5546875" style="15" customWidth="1"/>
    <col min="14589" max="14589" width="7.44140625" style="15" customWidth="1"/>
    <col min="14590" max="14590" width="0" style="15" hidden="1" customWidth="1"/>
    <col min="14591" max="14591" width="4" style="15" customWidth="1"/>
    <col min="14592" max="14840" width="9.109375" style="15"/>
    <col min="14841" max="14841" width="7.44140625" style="15" customWidth="1"/>
    <col min="14842" max="14842" width="52.5546875" style="15" customWidth="1"/>
    <col min="14843" max="14843" width="15.6640625" style="15" customWidth="1"/>
    <col min="14844" max="14844" width="12.5546875" style="15" customWidth="1"/>
    <col min="14845" max="14845" width="7.44140625" style="15" customWidth="1"/>
    <col min="14846" max="14846" width="0" style="15" hidden="1" customWidth="1"/>
    <col min="14847" max="14847" width="4" style="15" customWidth="1"/>
    <col min="14848" max="15096" width="9.109375" style="15"/>
    <col min="15097" max="15097" width="7.44140625" style="15" customWidth="1"/>
    <col min="15098" max="15098" width="52.5546875" style="15" customWidth="1"/>
    <col min="15099" max="15099" width="15.6640625" style="15" customWidth="1"/>
    <col min="15100" max="15100" width="12.5546875" style="15" customWidth="1"/>
    <col min="15101" max="15101" width="7.44140625" style="15" customWidth="1"/>
    <col min="15102" max="15102" width="0" style="15" hidden="1" customWidth="1"/>
    <col min="15103" max="15103" width="4" style="15" customWidth="1"/>
    <col min="15104" max="15352" width="9.109375" style="15"/>
    <col min="15353" max="15353" width="7.44140625" style="15" customWidth="1"/>
    <col min="15354" max="15354" width="52.5546875" style="15" customWidth="1"/>
    <col min="15355" max="15355" width="15.6640625" style="15" customWidth="1"/>
    <col min="15356" max="15356" width="12.5546875" style="15" customWidth="1"/>
    <col min="15357" max="15357" width="7.44140625" style="15" customWidth="1"/>
    <col min="15358" max="15358" width="0" style="15" hidden="1" customWidth="1"/>
    <col min="15359" max="15359" width="4" style="15" customWidth="1"/>
    <col min="15360" max="15608" width="9.109375" style="15"/>
    <col min="15609" max="15609" width="7.44140625" style="15" customWidth="1"/>
    <col min="15610" max="15610" width="52.5546875" style="15" customWidth="1"/>
    <col min="15611" max="15611" width="15.6640625" style="15" customWidth="1"/>
    <col min="15612" max="15612" width="12.5546875" style="15" customWidth="1"/>
    <col min="15613" max="15613" width="7.44140625" style="15" customWidth="1"/>
    <col min="15614" max="15614" width="0" style="15" hidden="1" customWidth="1"/>
    <col min="15615" max="15615" width="4" style="15" customWidth="1"/>
    <col min="15616" max="15864" width="9.109375" style="15"/>
    <col min="15865" max="15865" width="7.44140625" style="15" customWidth="1"/>
    <col min="15866" max="15866" width="52.5546875" style="15" customWidth="1"/>
    <col min="15867" max="15867" width="15.6640625" style="15" customWidth="1"/>
    <col min="15868" max="15868" width="12.5546875" style="15" customWidth="1"/>
    <col min="15869" max="15869" width="7.44140625" style="15" customWidth="1"/>
    <col min="15870" max="15870" width="0" style="15" hidden="1" customWidth="1"/>
    <col min="15871" max="15871" width="4" style="15" customWidth="1"/>
    <col min="15872" max="16120" width="9.109375" style="15"/>
    <col min="16121" max="16121" width="7.44140625" style="15" customWidth="1"/>
    <col min="16122" max="16122" width="52.5546875" style="15" customWidth="1"/>
    <col min="16123" max="16123" width="15.6640625" style="15" customWidth="1"/>
    <col min="16124" max="16124" width="12.5546875" style="15" customWidth="1"/>
    <col min="16125" max="16125" width="7.44140625" style="15" customWidth="1"/>
    <col min="16126" max="16126" width="0" style="15" hidden="1" customWidth="1"/>
    <col min="16127" max="16127" width="4" style="15" customWidth="1"/>
    <col min="16128" max="16373" width="9.109375" style="15"/>
    <col min="16374" max="16382" width="9.109375" style="15" customWidth="1"/>
    <col min="16383" max="16384" width="9.109375" style="15"/>
  </cols>
  <sheetData>
    <row r="1" spans="1:5" ht="17.100000000000001" customHeight="1">
      <c r="B1" s="171"/>
      <c r="C1" s="171" t="s">
        <v>77</v>
      </c>
      <c r="D1" s="171" t="s">
        <v>76</v>
      </c>
      <c r="E1" s="171"/>
    </row>
    <row r="2" spans="1:5" ht="17.100000000000001" customHeight="1">
      <c r="A2" s="172" t="s">
        <v>265</v>
      </c>
      <c r="B2" s="160"/>
      <c r="C2" s="160"/>
      <c r="D2" s="160"/>
      <c r="E2" s="160"/>
    </row>
    <row r="3" spans="1:5" ht="42.75" customHeight="1">
      <c r="A3" s="40" t="s">
        <v>95</v>
      </c>
      <c r="B3" s="50" t="s">
        <v>266</v>
      </c>
      <c r="C3" s="61" t="s">
        <v>345</v>
      </c>
      <c r="D3" s="61" t="s">
        <v>346</v>
      </c>
      <c r="E3" s="115" t="s">
        <v>341</v>
      </c>
    </row>
    <row r="4" spans="1:5" ht="15" customHeight="1">
      <c r="A4" s="49">
        <v>1</v>
      </c>
      <c r="B4" s="49">
        <v>2</v>
      </c>
      <c r="C4" s="39">
        <v>3</v>
      </c>
      <c r="D4" s="78">
        <v>4</v>
      </c>
      <c r="E4" s="128">
        <v>5</v>
      </c>
    </row>
    <row r="5" spans="1:5" ht="30.75" customHeight="1">
      <c r="A5" s="40"/>
      <c r="B5" s="40" t="s">
        <v>338</v>
      </c>
      <c r="C5" s="95">
        <f>C6</f>
        <v>3332581</v>
      </c>
      <c r="D5" s="95">
        <f>D6</f>
        <v>1631191</v>
      </c>
      <c r="E5" s="126">
        <f>D5/C5*100</f>
        <v>48.946777287633822</v>
      </c>
    </row>
    <row r="6" spans="1:5" ht="15" customHeight="1">
      <c r="A6" s="38"/>
      <c r="B6" s="38" t="s">
        <v>141</v>
      </c>
      <c r="C6" s="96">
        <f>SUM(C7:C12)</f>
        <v>3332581</v>
      </c>
      <c r="D6" s="96">
        <f>SUM(D7:D12)</f>
        <v>1631191</v>
      </c>
      <c r="E6" s="96">
        <f t="shared" ref="E6:E69" si="0">D6/C6*100</f>
        <v>48.946777287633822</v>
      </c>
    </row>
    <row r="7" spans="1:5" ht="15" customHeight="1">
      <c r="A7" s="42">
        <v>3111</v>
      </c>
      <c r="B7" s="41" t="s">
        <v>239</v>
      </c>
      <c r="C7" s="71">
        <v>2810869</v>
      </c>
      <c r="D7" s="71">
        <v>1344247.38</v>
      </c>
      <c r="E7" s="71">
        <f t="shared" si="0"/>
        <v>47.823195602498728</v>
      </c>
    </row>
    <row r="8" spans="1:5" ht="15" customHeight="1">
      <c r="A8" s="42">
        <v>3121</v>
      </c>
      <c r="B8" s="41" t="s">
        <v>163</v>
      </c>
      <c r="C8" s="71">
        <v>58064</v>
      </c>
      <c r="D8" s="71">
        <v>38911.57</v>
      </c>
      <c r="E8" s="71">
        <f t="shared" si="0"/>
        <v>67.014966244144389</v>
      </c>
    </row>
    <row r="9" spans="1:5" ht="15" customHeight="1">
      <c r="A9" s="42">
        <v>3132</v>
      </c>
      <c r="B9" s="41" t="s">
        <v>165</v>
      </c>
      <c r="C9" s="71">
        <v>398026</v>
      </c>
      <c r="D9" s="71">
        <v>220331.98</v>
      </c>
      <c r="E9" s="71">
        <f t="shared" si="0"/>
        <v>55.356177737132754</v>
      </c>
    </row>
    <row r="10" spans="1:5" ht="15" customHeight="1">
      <c r="A10" s="42">
        <v>3212</v>
      </c>
      <c r="B10" s="41" t="s">
        <v>169</v>
      </c>
      <c r="C10" s="71">
        <v>48172</v>
      </c>
      <c r="D10" s="71">
        <v>25226.78</v>
      </c>
      <c r="E10" s="71">
        <f t="shared" si="0"/>
        <v>52.368139167981397</v>
      </c>
    </row>
    <row r="11" spans="1:5" ht="15" customHeight="1">
      <c r="A11" s="42">
        <v>3236</v>
      </c>
      <c r="B11" s="41" t="s">
        <v>184</v>
      </c>
      <c r="C11" s="71">
        <v>13003</v>
      </c>
      <c r="D11" s="71">
        <v>0</v>
      </c>
      <c r="E11" s="71">
        <f t="shared" si="0"/>
        <v>0</v>
      </c>
    </row>
    <row r="12" spans="1:5" ht="15" customHeight="1">
      <c r="A12" s="42">
        <v>3295</v>
      </c>
      <c r="B12" s="41" t="s">
        <v>193</v>
      </c>
      <c r="C12" s="71">
        <v>4447</v>
      </c>
      <c r="D12" s="71">
        <v>2473.29</v>
      </c>
      <c r="E12" s="71">
        <f t="shared" si="0"/>
        <v>55.617045199010576</v>
      </c>
    </row>
    <row r="13" spans="1:5" ht="15" customHeight="1">
      <c r="A13" s="40"/>
      <c r="B13" s="40" t="s">
        <v>342</v>
      </c>
      <c r="C13" s="97">
        <f>C14</f>
        <v>3481</v>
      </c>
      <c r="D13" s="97">
        <f>D14</f>
        <v>8706.2999999999993</v>
      </c>
      <c r="E13" s="126">
        <f t="shared" si="0"/>
        <v>250.10916403332374</v>
      </c>
    </row>
    <row r="14" spans="1:5" ht="15" customHeight="1">
      <c r="A14" s="38"/>
      <c r="B14" s="38" t="s">
        <v>141</v>
      </c>
      <c r="C14" s="96">
        <f>SUM(C15:C18)</f>
        <v>3481</v>
      </c>
      <c r="D14" s="96">
        <f>SUM(D15:D19)</f>
        <v>8706.2999999999993</v>
      </c>
      <c r="E14" s="96">
        <f t="shared" si="0"/>
        <v>250.10916403332374</v>
      </c>
    </row>
    <row r="15" spans="1:5" ht="15" customHeight="1">
      <c r="A15" s="42">
        <v>3111</v>
      </c>
      <c r="B15" s="41" t="s">
        <v>239</v>
      </c>
      <c r="C15" s="71">
        <v>2987</v>
      </c>
      <c r="D15" s="71">
        <v>3267.75</v>
      </c>
      <c r="E15" s="71">
        <f t="shared" si="0"/>
        <v>109.39906260462003</v>
      </c>
    </row>
    <row r="16" spans="1:5" ht="15" customHeight="1">
      <c r="A16" s="42">
        <v>3132</v>
      </c>
      <c r="B16" s="41" t="s">
        <v>165</v>
      </c>
      <c r="C16" s="71">
        <v>494</v>
      </c>
      <c r="D16" s="71">
        <v>562</v>
      </c>
      <c r="E16" s="71">
        <f t="shared" si="0"/>
        <v>113.76518218623481</v>
      </c>
    </row>
    <row r="17" spans="1:5" ht="15" customHeight="1">
      <c r="A17" s="42">
        <v>3295</v>
      </c>
      <c r="B17" s="41" t="s">
        <v>193</v>
      </c>
      <c r="C17" s="71">
        <v>0</v>
      </c>
      <c r="D17" s="71">
        <v>165.9</v>
      </c>
      <c r="E17" s="71" t="e">
        <f t="shared" si="0"/>
        <v>#DIV/0!</v>
      </c>
    </row>
    <row r="18" spans="1:5" ht="15" customHeight="1">
      <c r="A18" s="42">
        <v>3296</v>
      </c>
      <c r="B18" s="41" t="s">
        <v>194</v>
      </c>
      <c r="C18" s="71">
        <v>0</v>
      </c>
      <c r="D18" s="71">
        <v>1501.66</v>
      </c>
      <c r="E18" s="71" t="e">
        <f t="shared" si="0"/>
        <v>#DIV/0!</v>
      </c>
    </row>
    <row r="19" spans="1:5" ht="15" customHeight="1">
      <c r="A19" s="42">
        <v>3433</v>
      </c>
      <c r="B19" s="41" t="s">
        <v>199</v>
      </c>
      <c r="C19" s="71">
        <v>0</v>
      </c>
      <c r="D19" s="71">
        <v>3208.99</v>
      </c>
      <c r="E19" s="71" t="e">
        <f t="shared" si="0"/>
        <v>#DIV/0!</v>
      </c>
    </row>
    <row r="20" spans="1:5" ht="32.25" customHeight="1">
      <c r="A20" s="40"/>
      <c r="B20" s="40" t="s">
        <v>69</v>
      </c>
      <c r="C20" s="97">
        <f>C21</f>
        <v>434625</v>
      </c>
      <c r="D20" s="97">
        <f>D21</f>
        <v>161884.81999999995</v>
      </c>
      <c r="E20" s="126">
        <f t="shared" si="0"/>
        <v>37.247010641357484</v>
      </c>
    </row>
    <row r="21" spans="1:5" ht="15" customHeight="1">
      <c r="A21" s="38"/>
      <c r="B21" s="38" t="s">
        <v>141</v>
      </c>
      <c r="C21" s="96">
        <f>SUM(C22:C49)</f>
        <v>434625</v>
      </c>
      <c r="D21" s="96">
        <f>SUM(D22:D49)</f>
        <v>161884.81999999995</v>
      </c>
      <c r="E21" s="96">
        <f t="shared" si="0"/>
        <v>37.247010641357484</v>
      </c>
    </row>
    <row r="22" spans="1:5" ht="15" customHeight="1">
      <c r="A22" s="42">
        <v>3211</v>
      </c>
      <c r="B22" s="41" t="s">
        <v>168</v>
      </c>
      <c r="C22" s="71">
        <v>7000</v>
      </c>
      <c r="D22" s="71">
        <v>0</v>
      </c>
      <c r="E22" s="71">
        <f t="shared" si="0"/>
        <v>0</v>
      </c>
    </row>
    <row r="23" spans="1:5" ht="15" customHeight="1">
      <c r="A23" s="42">
        <v>3213</v>
      </c>
      <c r="B23" s="41" t="s">
        <v>170</v>
      </c>
      <c r="C23" s="71">
        <v>3500</v>
      </c>
      <c r="D23" s="71">
        <v>135</v>
      </c>
      <c r="E23" s="71">
        <f t="shared" si="0"/>
        <v>3.8571428571428568</v>
      </c>
    </row>
    <row r="24" spans="1:5" ht="15" customHeight="1">
      <c r="A24" s="42">
        <v>3221</v>
      </c>
      <c r="B24" s="41" t="s">
        <v>173</v>
      </c>
      <c r="C24" s="71">
        <v>37000</v>
      </c>
      <c r="D24" s="71">
        <v>17142.45</v>
      </c>
      <c r="E24" s="71">
        <f t="shared" si="0"/>
        <v>46.330945945945949</v>
      </c>
    </row>
    <row r="25" spans="1:5" ht="15" customHeight="1">
      <c r="A25" s="42">
        <v>3223</v>
      </c>
      <c r="B25" s="41" t="s">
        <v>175</v>
      </c>
      <c r="C25" s="71">
        <v>96000</v>
      </c>
      <c r="D25" s="71">
        <v>37198.550000000003</v>
      </c>
      <c r="E25" s="71">
        <f t="shared" si="0"/>
        <v>38.748489583333331</v>
      </c>
    </row>
    <row r="26" spans="1:5" ht="15" customHeight="1">
      <c r="A26" s="42">
        <v>3224</v>
      </c>
      <c r="B26" s="41" t="s">
        <v>176</v>
      </c>
      <c r="C26" s="71">
        <v>7200</v>
      </c>
      <c r="D26" s="71">
        <v>4821.26</v>
      </c>
      <c r="E26" s="71">
        <f t="shared" si="0"/>
        <v>66.961944444444441</v>
      </c>
    </row>
    <row r="27" spans="1:5" ht="15" customHeight="1">
      <c r="A27" s="42">
        <v>3225</v>
      </c>
      <c r="B27" s="41" t="s">
        <v>332</v>
      </c>
      <c r="C27" s="71">
        <v>5300</v>
      </c>
      <c r="D27" s="71">
        <v>2114.04</v>
      </c>
      <c r="E27" s="71">
        <f t="shared" si="0"/>
        <v>39.88754716981132</v>
      </c>
    </row>
    <row r="28" spans="1:5" ht="15" customHeight="1">
      <c r="A28" s="42">
        <v>3227</v>
      </c>
      <c r="B28" s="41" t="s">
        <v>177</v>
      </c>
      <c r="C28" s="71">
        <v>1000</v>
      </c>
      <c r="D28" s="71">
        <v>0</v>
      </c>
      <c r="E28" s="71">
        <f t="shared" si="0"/>
        <v>0</v>
      </c>
    </row>
    <row r="29" spans="1:5" ht="15" customHeight="1">
      <c r="A29" s="42">
        <v>3231</v>
      </c>
      <c r="B29" s="41" t="s">
        <v>179</v>
      </c>
      <c r="C29" s="71">
        <v>31000</v>
      </c>
      <c r="D29" s="71">
        <v>14781.24</v>
      </c>
      <c r="E29" s="71">
        <f t="shared" si="0"/>
        <v>47.68141935483871</v>
      </c>
    </row>
    <row r="30" spans="1:5" ht="15" customHeight="1">
      <c r="A30" s="42">
        <v>3232</v>
      </c>
      <c r="B30" s="41" t="s">
        <v>180</v>
      </c>
      <c r="C30" s="71">
        <v>13000</v>
      </c>
      <c r="D30" s="71">
        <v>9088.76</v>
      </c>
      <c r="E30" s="71">
        <f t="shared" si="0"/>
        <v>69.913538461538465</v>
      </c>
    </row>
    <row r="31" spans="1:5" ht="15" customHeight="1">
      <c r="A31" s="42">
        <v>3233</v>
      </c>
      <c r="B31" s="41" t="s">
        <v>181</v>
      </c>
      <c r="C31" s="71">
        <v>12500</v>
      </c>
      <c r="D31" s="71">
        <v>3385.18</v>
      </c>
      <c r="E31" s="71">
        <f t="shared" si="0"/>
        <v>27.081440000000001</v>
      </c>
    </row>
    <row r="32" spans="1:5" ht="15" customHeight="1">
      <c r="A32" s="42">
        <v>3234</v>
      </c>
      <c r="B32" s="41" t="s">
        <v>182</v>
      </c>
      <c r="C32" s="71">
        <v>18500</v>
      </c>
      <c r="D32" s="71">
        <v>8980.81</v>
      </c>
      <c r="E32" s="71">
        <f t="shared" si="0"/>
        <v>48.544918918918917</v>
      </c>
    </row>
    <row r="33" spans="1:5" ht="15" customHeight="1">
      <c r="A33" s="42">
        <v>3235</v>
      </c>
      <c r="B33" s="41" t="s">
        <v>183</v>
      </c>
      <c r="C33" s="71">
        <v>54000</v>
      </c>
      <c r="D33" s="71">
        <v>20051.490000000002</v>
      </c>
      <c r="E33" s="71">
        <f t="shared" si="0"/>
        <v>37.13238888888889</v>
      </c>
    </row>
    <row r="34" spans="1:5" ht="15" hidden="1" customHeight="1">
      <c r="A34" s="42">
        <v>3236</v>
      </c>
      <c r="B34" s="41" t="s">
        <v>184</v>
      </c>
      <c r="C34" s="71">
        <v>0</v>
      </c>
      <c r="D34" s="71">
        <v>0</v>
      </c>
      <c r="E34" s="71" t="e">
        <f t="shared" si="0"/>
        <v>#DIV/0!</v>
      </c>
    </row>
    <row r="35" spans="1:5" ht="15" customHeight="1">
      <c r="A35" s="42">
        <v>3237</v>
      </c>
      <c r="B35" s="41" t="s">
        <v>185</v>
      </c>
      <c r="C35" s="71">
        <v>45000</v>
      </c>
      <c r="D35" s="71">
        <v>15918.18</v>
      </c>
      <c r="E35" s="71">
        <f t="shared" si="0"/>
        <v>35.373733333333334</v>
      </c>
    </row>
    <row r="36" spans="1:5" ht="15" customHeight="1">
      <c r="A36" s="42">
        <v>3238</v>
      </c>
      <c r="B36" s="41" t="s">
        <v>186</v>
      </c>
      <c r="C36" s="71">
        <v>20000</v>
      </c>
      <c r="D36" s="71">
        <v>8851.34</v>
      </c>
      <c r="E36" s="71">
        <f t="shared" si="0"/>
        <v>44.256700000000002</v>
      </c>
    </row>
    <row r="37" spans="1:5" ht="15" customHeight="1">
      <c r="A37" s="42">
        <v>3239</v>
      </c>
      <c r="B37" s="41" t="s">
        <v>187</v>
      </c>
      <c r="C37" s="71">
        <v>12000</v>
      </c>
      <c r="D37" s="71">
        <v>742.33</v>
      </c>
      <c r="E37" s="71">
        <f t="shared" si="0"/>
        <v>6.1860833333333334</v>
      </c>
    </row>
    <row r="38" spans="1:5" ht="15" customHeight="1">
      <c r="A38" s="42">
        <v>3292</v>
      </c>
      <c r="B38" s="41" t="s">
        <v>190</v>
      </c>
      <c r="C38" s="71">
        <v>5000</v>
      </c>
      <c r="D38" s="71">
        <v>508.8</v>
      </c>
      <c r="E38" s="71">
        <f t="shared" si="0"/>
        <v>10.176</v>
      </c>
    </row>
    <row r="39" spans="1:5" ht="15" customHeight="1">
      <c r="A39" s="42">
        <v>3294</v>
      </c>
      <c r="B39" s="41" t="s">
        <v>192</v>
      </c>
      <c r="C39" s="71">
        <v>4000</v>
      </c>
      <c r="D39" s="71">
        <v>2226.4299999999998</v>
      </c>
      <c r="E39" s="71">
        <f t="shared" si="0"/>
        <v>55.660749999999993</v>
      </c>
    </row>
    <row r="40" spans="1:5" ht="15" customHeight="1">
      <c r="A40" s="42">
        <v>3295</v>
      </c>
      <c r="B40" s="41" t="s">
        <v>193</v>
      </c>
      <c r="C40" s="71">
        <v>50</v>
      </c>
      <c r="D40" s="71">
        <v>0</v>
      </c>
      <c r="E40" s="71">
        <f t="shared" si="0"/>
        <v>0</v>
      </c>
    </row>
    <row r="41" spans="1:5" ht="15" customHeight="1">
      <c r="A41" s="42">
        <v>3299</v>
      </c>
      <c r="B41" s="41" t="s">
        <v>267</v>
      </c>
      <c r="C41" s="71">
        <v>5500</v>
      </c>
      <c r="D41" s="71">
        <v>199.21</v>
      </c>
      <c r="E41" s="71">
        <f t="shared" si="0"/>
        <v>3.6220000000000003</v>
      </c>
    </row>
    <row r="42" spans="1:5" ht="15" customHeight="1">
      <c r="A42" s="42">
        <v>3431</v>
      </c>
      <c r="B42" s="41" t="s">
        <v>197</v>
      </c>
      <c r="C42" s="71">
        <v>2500</v>
      </c>
      <c r="D42" s="71">
        <v>1068.81</v>
      </c>
      <c r="E42" s="71">
        <f t="shared" si="0"/>
        <v>42.752399999999994</v>
      </c>
    </row>
    <row r="43" spans="1:5" ht="15" customHeight="1">
      <c r="A43" s="42">
        <v>3432</v>
      </c>
      <c r="B43" s="60" t="s">
        <v>198</v>
      </c>
      <c r="C43" s="71">
        <v>0</v>
      </c>
      <c r="D43" s="71">
        <v>0.02</v>
      </c>
      <c r="E43" s="71" t="e">
        <f t="shared" si="0"/>
        <v>#DIV/0!</v>
      </c>
    </row>
    <row r="44" spans="1:5" ht="15" customHeight="1">
      <c r="A44" s="42">
        <v>3433</v>
      </c>
      <c r="B44" s="41" t="s">
        <v>199</v>
      </c>
      <c r="C44" s="71">
        <v>0</v>
      </c>
      <c r="D44" s="71">
        <v>1.67</v>
      </c>
      <c r="E44" s="71" t="e">
        <f t="shared" si="0"/>
        <v>#DIV/0!</v>
      </c>
    </row>
    <row r="45" spans="1:5" ht="15" customHeight="1">
      <c r="A45" s="42">
        <v>3721</v>
      </c>
      <c r="B45" s="41" t="s">
        <v>268</v>
      </c>
      <c r="C45" s="71">
        <v>300</v>
      </c>
      <c r="D45" s="71">
        <v>0</v>
      </c>
      <c r="E45" s="71">
        <f t="shared" si="0"/>
        <v>0</v>
      </c>
    </row>
    <row r="46" spans="1:5" ht="15" customHeight="1">
      <c r="A46" s="42">
        <v>4221</v>
      </c>
      <c r="B46" s="41" t="s">
        <v>218</v>
      </c>
      <c r="C46" s="71">
        <v>40000</v>
      </c>
      <c r="D46" s="71">
        <v>11398.75</v>
      </c>
      <c r="E46" s="71">
        <f t="shared" si="0"/>
        <v>28.496874999999999</v>
      </c>
    </row>
    <row r="47" spans="1:5" ht="15" customHeight="1">
      <c r="A47" s="42">
        <v>4222</v>
      </c>
      <c r="B47" s="41" t="s">
        <v>219</v>
      </c>
      <c r="C47" s="71">
        <v>3000</v>
      </c>
      <c r="D47" s="71">
        <v>81.25</v>
      </c>
      <c r="E47" s="71">
        <f t="shared" si="0"/>
        <v>2.7083333333333335</v>
      </c>
    </row>
    <row r="48" spans="1:5" ht="15" customHeight="1">
      <c r="A48" s="42">
        <v>4223</v>
      </c>
      <c r="B48" s="41" t="s">
        <v>220</v>
      </c>
      <c r="C48" s="71">
        <v>7500</v>
      </c>
      <c r="D48" s="71">
        <v>0</v>
      </c>
      <c r="E48" s="71">
        <f t="shared" si="0"/>
        <v>0</v>
      </c>
    </row>
    <row r="49" spans="1:5" ht="15" customHeight="1">
      <c r="A49" s="42">
        <v>4241</v>
      </c>
      <c r="B49" s="41" t="s">
        <v>227</v>
      </c>
      <c r="C49" s="71">
        <v>3775</v>
      </c>
      <c r="D49" s="71">
        <v>3189.25</v>
      </c>
      <c r="E49" s="71">
        <f t="shared" si="0"/>
        <v>84.483443708609272</v>
      </c>
    </row>
    <row r="50" spans="1:5" ht="15" customHeight="1">
      <c r="A50" s="40"/>
      <c r="B50" s="40" t="s">
        <v>269</v>
      </c>
      <c r="C50" s="97">
        <f>C51+C65</f>
        <v>67154</v>
      </c>
      <c r="D50" s="97">
        <f>D51+D65</f>
        <v>35966.67</v>
      </c>
      <c r="E50" s="126">
        <f t="shared" si="0"/>
        <v>53.558492420406822</v>
      </c>
    </row>
    <row r="51" spans="1:5" ht="15" customHeight="1">
      <c r="A51" s="38"/>
      <c r="B51" s="38" t="s">
        <v>153</v>
      </c>
      <c r="C51" s="96">
        <f>SUM(C52:C64)</f>
        <v>57081</v>
      </c>
      <c r="D51" s="96">
        <f>SUM(D52:D64)</f>
        <v>35316.67</v>
      </c>
      <c r="E51" s="96">
        <f t="shared" si="0"/>
        <v>61.871148017729197</v>
      </c>
    </row>
    <row r="52" spans="1:5" ht="15" customHeight="1">
      <c r="A52" s="42">
        <v>3111</v>
      </c>
      <c r="B52" s="41" t="s">
        <v>239</v>
      </c>
      <c r="C52" s="71">
        <v>48997</v>
      </c>
      <c r="D52" s="71">
        <v>0</v>
      </c>
      <c r="E52" s="71">
        <f t="shared" si="0"/>
        <v>0</v>
      </c>
    </row>
    <row r="53" spans="1:5" ht="15" customHeight="1">
      <c r="A53" s="42">
        <v>3132</v>
      </c>
      <c r="B53" s="41" t="s">
        <v>165</v>
      </c>
      <c r="C53" s="71">
        <v>8084</v>
      </c>
      <c r="D53" s="71">
        <v>0</v>
      </c>
      <c r="E53" s="71">
        <f t="shared" si="0"/>
        <v>0</v>
      </c>
    </row>
    <row r="54" spans="1:5" ht="15" hidden="1" customHeight="1">
      <c r="A54" s="42">
        <v>3211</v>
      </c>
      <c r="B54" s="41" t="s">
        <v>168</v>
      </c>
      <c r="C54" s="71">
        <v>0</v>
      </c>
      <c r="D54" s="71">
        <v>0</v>
      </c>
      <c r="E54" s="71" t="e">
        <f t="shared" si="0"/>
        <v>#DIV/0!</v>
      </c>
    </row>
    <row r="55" spans="1:5" ht="15" hidden="1" customHeight="1">
      <c r="A55" s="42">
        <v>3213</v>
      </c>
      <c r="B55" s="41" t="s">
        <v>170</v>
      </c>
      <c r="C55" s="71">
        <v>0</v>
      </c>
      <c r="D55" s="71">
        <v>0</v>
      </c>
      <c r="E55" s="71" t="e">
        <f t="shared" si="0"/>
        <v>#DIV/0!</v>
      </c>
    </row>
    <row r="56" spans="1:5" ht="15" customHeight="1">
      <c r="A56" s="42">
        <v>3235</v>
      </c>
      <c r="B56" s="41" t="s">
        <v>183</v>
      </c>
      <c r="C56" s="71">
        <v>0</v>
      </c>
      <c r="D56" s="71">
        <v>101.98</v>
      </c>
      <c r="E56" s="71" t="e">
        <f t="shared" si="0"/>
        <v>#DIV/0!</v>
      </c>
    </row>
    <row r="57" spans="1:5" ht="15" customHeight="1">
      <c r="A57" s="42">
        <v>3237</v>
      </c>
      <c r="B57" s="41" t="s">
        <v>185</v>
      </c>
      <c r="C57" s="71">
        <v>0</v>
      </c>
      <c r="D57" s="71">
        <v>10061.06</v>
      </c>
      <c r="E57" s="71" t="e">
        <f t="shared" si="0"/>
        <v>#DIV/0!</v>
      </c>
    </row>
    <row r="58" spans="1:5" ht="15" customHeight="1">
      <c r="A58" s="42">
        <v>3238</v>
      </c>
      <c r="B58" s="41" t="s">
        <v>186</v>
      </c>
      <c r="C58" s="71">
        <v>0</v>
      </c>
      <c r="D58" s="71">
        <v>16434.78</v>
      </c>
      <c r="E58" s="71" t="e">
        <f t="shared" si="0"/>
        <v>#DIV/0!</v>
      </c>
    </row>
    <row r="59" spans="1:5" ht="15" hidden="1" customHeight="1">
      <c r="A59" s="42">
        <v>3239</v>
      </c>
      <c r="B59" s="41" t="s">
        <v>187</v>
      </c>
      <c r="C59" s="71">
        <v>0</v>
      </c>
      <c r="D59" s="71"/>
      <c r="E59" s="71" t="e">
        <f t="shared" si="0"/>
        <v>#DIV/0!</v>
      </c>
    </row>
    <row r="60" spans="1:5" ht="15" customHeight="1">
      <c r="A60" s="42">
        <v>3241</v>
      </c>
      <c r="B60" s="41" t="s">
        <v>188</v>
      </c>
      <c r="C60" s="71">
        <v>0</v>
      </c>
      <c r="D60" s="71">
        <v>6799.44</v>
      </c>
      <c r="E60" s="71" t="e">
        <f t="shared" si="0"/>
        <v>#DIV/0!</v>
      </c>
    </row>
    <row r="61" spans="1:5" ht="15" customHeight="1">
      <c r="A61" s="42">
        <v>3293</v>
      </c>
      <c r="B61" s="41" t="s">
        <v>191</v>
      </c>
      <c r="C61" s="71">
        <v>0</v>
      </c>
      <c r="D61" s="71">
        <v>1918.99</v>
      </c>
      <c r="E61" s="71" t="e">
        <f t="shared" si="0"/>
        <v>#DIV/0!</v>
      </c>
    </row>
    <row r="62" spans="1:5" ht="15" hidden="1" customHeight="1">
      <c r="A62" s="42">
        <v>3295</v>
      </c>
      <c r="B62" s="41" t="s">
        <v>193</v>
      </c>
      <c r="C62" s="71">
        <v>0</v>
      </c>
      <c r="D62" s="71">
        <v>0</v>
      </c>
      <c r="E62" s="126" t="e">
        <f t="shared" si="0"/>
        <v>#DIV/0!</v>
      </c>
    </row>
    <row r="63" spans="1:5" ht="15" hidden="1" customHeight="1">
      <c r="A63" s="42">
        <v>3431</v>
      </c>
      <c r="B63" s="41" t="s">
        <v>197</v>
      </c>
      <c r="C63" s="71">
        <v>0</v>
      </c>
      <c r="D63" s="71">
        <v>0.42</v>
      </c>
      <c r="E63" s="126" t="e">
        <f t="shared" si="0"/>
        <v>#DIV/0!</v>
      </c>
    </row>
    <row r="64" spans="1:5" ht="15" hidden="1" customHeight="1">
      <c r="A64" s="42">
        <v>3432</v>
      </c>
      <c r="B64" s="41" t="s">
        <v>198</v>
      </c>
      <c r="C64" s="71">
        <v>0</v>
      </c>
      <c r="D64" s="71">
        <v>0</v>
      </c>
      <c r="E64" s="126" t="e">
        <f t="shared" si="0"/>
        <v>#DIV/0!</v>
      </c>
    </row>
    <row r="65" spans="1:5" ht="15" customHeight="1">
      <c r="A65" s="38"/>
      <c r="B65" s="38" t="s">
        <v>143</v>
      </c>
      <c r="C65" s="96">
        <f>C66</f>
        <v>10073</v>
      </c>
      <c r="D65" s="96">
        <f>D66</f>
        <v>650</v>
      </c>
      <c r="E65" s="96">
        <f t="shared" si="0"/>
        <v>6.4528938747145839</v>
      </c>
    </row>
    <row r="66" spans="1:5" ht="15" customHeight="1">
      <c r="A66" s="42">
        <v>3211</v>
      </c>
      <c r="B66" s="41" t="s">
        <v>168</v>
      </c>
      <c r="C66" s="71">
        <v>10073</v>
      </c>
      <c r="D66" s="71">
        <v>650</v>
      </c>
      <c r="E66" s="71">
        <f t="shared" si="0"/>
        <v>6.4528938747145839</v>
      </c>
    </row>
    <row r="67" spans="1:5" ht="15" hidden="1" customHeight="1">
      <c r="A67" s="42">
        <v>3231</v>
      </c>
      <c r="B67" s="41" t="s">
        <v>179</v>
      </c>
      <c r="C67" s="71"/>
      <c r="D67" s="71"/>
      <c r="E67" s="126" t="e">
        <f t="shared" si="0"/>
        <v>#DIV/0!</v>
      </c>
    </row>
    <row r="68" spans="1:5" ht="15" hidden="1" customHeight="1">
      <c r="A68" s="42">
        <v>3235</v>
      </c>
      <c r="B68" s="41" t="s">
        <v>183</v>
      </c>
      <c r="C68" s="71"/>
      <c r="D68" s="71"/>
      <c r="E68" s="126" t="e">
        <f t="shared" si="0"/>
        <v>#DIV/0!</v>
      </c>
    </row>
    <row r="69" spans="1:5" ht="15" hidden="1" customHeight="1">
      <c r="A69" s="42">
        <v>3237</v>
      </c>
      <c r="B69" s="41" t="s">
        <v>185</v>
      </c>
      <c r="C69" s="71"/>
      <c r="D69" s="71"/>
      <c r="E69" s="126" t="e">
        <f t="shared" si="0"/>
        <v>#DIV/0!</v>
      </c>
    </row>
    <row r="70" spans="1:5" ht="15" hidden="1" customHeight="1">
      <c r="A70" s="42">
        <v>3238</v>
      </c>
      <c r="B70" s="41" t="s">
        <v>186</v>
      </c>
      <c r="C70" s="71"/>
      <c r="D70" s="71"/>
      <c r="E70" s="126" t="e">
        <f t="shared" ref="E70:E133" si="1">D70/C70*100</f>
        <v>#DIV/0!</v>
      </c>
    </row>
    <row r="71" spans="1:5" ht="15" hidden="1" customHeight="1">
      <c r="A71" s="42">
        <v>3239</v>
      </c>
      <c r="B71" s="41" t="s">
        <v>187</v>
      </c>
      <c r="C71" s="71"/>
      <c r="D71" s="71"/>
      <c r="E71" s="126" t="e">
        <f t="shared" si="1"/>
        <v>#DIV/0!</v>
      </c>
    </row>
    <row r="72" spans="1:5" ht="15" hidden="1" customHeight="1">
      <c r="A72" s="42">
        <v>3293</v>
      </c>
      <c r="B72" s="41" t="s">
        <v>191</v>
      </c>
      <c r="C72" s="71"/>
      <c r="D72" s="71"/>
      <c r="E72" s="126" t="e">
        <f t="shared" si="1"/>
        <v>#DIV/0!</v>
      </c>
    </row>
    <row r="73" spans="1:5" ht="15" hidden="1" customHeight="1">
      <c r="A73" s="42">
        <v>3432</v>
      </c>
      <c r="B73" s="41" t="s">
        <v>198</v>
      </c>
      <c r="C73" s="71"/>
      <c r="D73" s="71"/>
      <c r="E73" s="126" t="e">
        <f t="shared" si="1"/>
        <v>#DIV/0!</v>
      </c>
    </row>
    <row r="74" spans="1:5" ht="15" customHeight="1">
      <c r="A74" s="40"/>
      <c r="B74" s="40" t="s">
        <v>351</v>
      </c>
      <c r="C74" s="97">
        <f>C82+C96+C112</f>
        <v>227345</v>
      </c>
      <c r="D74" s="97">
        <f>D82+D96+D112+D75</f>
        <v>42790.930000000008</v>
      </c>
      <c r="E74" s="97">
        <f t="shared" si="1"/>
        <v>18.822023796432738</v>
      </c>
    </row>
    <row r="75" spans="1:5" ht="15" hidden="1" customHeight="1">
      <c r="A75" s="38"/>
      <c r="B75" s="38" t="s">
        <v>147</v>
      </c>
      <c r="C75" s="96">
        <f>SUM(C76:C81)</f>
        <v>0</v>
      </c>
      <c r="D75" s="96">
        <f>SUM(D76:D81)</f>
        <v>0</v>
      </c>
      <c r="E75" s="126" t="e">
        <f t="shared" si="1"/>
        <v>#DIV/0!</v>
      </c>
    </row>
    <row r="76" spans="1:5" ht="15" hidden="1" customHeight="1">
      <c r="A76" s="70" t="s">
        <v>270</v>
      </c>
      <c r="B76" s="41" t="s">
        <v>239</v>
      </c>
      <c r="C76" s="71">
        <v>0</v>
      </c>
      <c r="D76" s="71">
        <v>0</v>
      </c>
      <c r="E76" s="126" t="e">
        <f t="shared" si="1"/>
        <v>#DIV/0!</v>
      </c>
    </row>
    <row r="77" spans="1:5" ht="15" hidden="1" customHeight="1">
      <c r="A77" s="70" t="s">
        <v>271</v>
      </c>
      <c r="B77" s="41" t="s">
        <v>165</v>
      </c>
      <c r="C77" s="71">
        <v>0</v>
      </c>
      <c r="D77" s="71">
        <v>0</v>
      </c>
      <c r="E77" s="126" t="e">
        <f t="shared" si="1"/>
        <v>#DIV/0!</v>
      </c>
    </row>
    <row r="78" spans="1:5" hidden="1">
      <c r="A78" s="70">
        <v>3235</v>
      </c>
      <c r="B78" s="41" t="s">
        <v>183</v>
      </c>
      <c r="C78" s="71">
        <v>0</v>
      </c>
      <c r="D78" s="71">
        <v>0</v>
      </c>
      <c r="E78" s="126" t="e">
        <f t="shared" si="1"/>
        <v>#DIV/0!</v>
      </c>
    </row>
    <row r="79" spans="1:5" hidden="1">
      <c r="A79" s="70">
        <v>3237</v>
      </c>
      <c r="B79" s="41" t="s">
        <v>185</v>
      </c>
      <c r="C79" s="71">
        <v>0</v>
      </c>
      <c r="D79" s="71">
        <v>0</v>
      </c>
      <c r="E79" s="126" t="e">
        <f t="shared" si="1"/>
        <v>#DIV/0!</v>
      </c>
    </row>
    <row r="80" spans="1:5" ht="15" hidden="1" customHeight="1">
      <c r="A80" s="70">
        <v>3431</v>
      </c>
      <c r="B80" s="41" t="s">
        <v>197</v>
      </c>
      <c r="C80" s="71">
        <v>0</v>
      </c>
      <c r="D80" s="71">
        <v>0</v>
      </c>
      <c r="E80" s="126" t="e">
        <f t="shared" si="1"/>
        <v>#DIV/0!</v>
      </c>
    </row>
    <row r="81" spans="1:5" ht="15" hidden="1" customHeight="1">
      <c r="A81" s="70">
        <v>3432</v>
      </c>
      <c r="B81" s="41" t="s">
        <v>198</v>
      </c>
      <c r="C81" s="71">
        <v>0</v>
      </c>
      <c r="D81" s="71">
        <v>0</v>
      </c>
      <c r="E81" s="126" t="e">
        <f t="shared" si="1"/>
        <v>#DIV/0!</v>
      </c>
    </row>
    <row r="82" spans="1:5" ht="15" customHeight="1">
      <c r="A82" s="38"/>
      <c r="B82" s="38" t="s">
        <v>15</v>
      </c>
      <c r="C82" s="96">
        <f>SUM(C83:C94)</f>
        <v>19893</v>
      </c>
      <c r="D82" s="96">
        <f>SUM(D83:D95)</f>
        <v>7765.73</v>
      </c>
      <c r="E82" s="96">
        <f t="shared" si="1"/>
        <v>39.037500628361734</v>
      </c>
    </row>
    <row r="83" spans="1:5" ht="15" customHeight="1">
      <c r="A83" s="70" t="s">
        <v>270</v>
      </c>
      <c r="B83" s="41" t="s">
        <v>239</v>
      </c>
      <c r="C83" s="71">
        <v>17075</v>
      </c>
      <c r="D83" s="71">
        <v>2050.63</v>
      </c>
      <c r="E83" s="71">
        <f t="shared" si="1"/>
        <v>12.009546120058566</v>
      </c>
    </row>
    <row r="84" spans="1:5" ht="15" customHeight="1">
      <c r="A84" s="70" t="s">
        <v>271</v>
      </c>
      <c r="B84" s="41" t="s">
        <v>165</v>
      </c>
      <c r="C84" s="71">
        <v>2818</v>
      </c>
      <c r="D84" s="71">
        <v>338.35</v>
      </c>
      <c r="E84" s="71">
        <f t="shared" si="1"/>
        <v>12.006742370475514</v>
      </c>
    </row>
    <row r="85" spans="1:5" ht="15" customHeight="1">
      <c r="A85" s="70">
        <v>3211</v>
      </c>
      <c r="B85" s="41" t="s">
        <v>168</v>
      </c>
      <c r="C85" s="71">
        <v>0</v>
      </c>
      <c r="D85" s="71">
        <v>4838.08</v>
      </c>
      <c r="E85" s="71" t="e">
        <f t="shared" si="1"/>
        <v>#DIV/0!</v>
      </c>
    </row>
    <row r="86" spans="1:5" ht="15" customHeight="1">
      <c r="A86" s="70" t="s">
        <v>272</v>
      </c>
      <c r="B86" s="41" t="s">
        <v>170</v>
      </c>
      <c r="C86" s="71">
        <v>0</v>
      </c>
      <c r="D86" s="71">
        <v>275</v>
      </c>
      <c r="E86" s="71" t="e">
        <f t="shared" si="1"/>
        <v>#DIV/0!</v>
      </c>
    </row>
    <row r="87" spans="1:5" ht="15" hidden="1" customHeight="1">
      <c r="A87" s="70">
        <v>3225</v>
      </c>
      <c r="B87" s="41" t="s">
        <v>332</v>
      </c>
      <c r="C87" s="71">
        <v>0</v>
      </c>
      <c r="D87" s="71">
        <v>0</v>
      </c>
      <c r="E87" s="71" t="e">
        <f t="shared" si="1"/>
        <v>#DIV/0!</v>
      </c>
    </row>
    <row r="88" spans="1:5" ht="15" customHeight="1">
      <c r="A88" s="70">
        <v>3235</v>
      </c>
      <c r="B88" s="41" t="s">
        <v>183</v>
      </c>
      <c r="C88" s="71">
        <v>0</v>
      </c>
      <c r="D88" s="71">
        <v>23.75</v>
      </c>
      <c r="E88" s="71" t="e">
        <f t="shared" si="1"/>
        <v>#DIV/0!</v>
      </c>
    </row>
    <row r="89" spans="1:5" ht="15" hidden="1" customHeight="1">
      <c r="A89" s="70" t="s">
        <v>275</v>
      </c>
      <c r="B89" s="41" t="s">
        <v>185</v>
      </c>
      <c r="C89" s="71">
        <v>0</v>
      </c>
      <c r="D89" s="71">
        <v>0</v>
      </c>
      <c r="E89" s="71" t="e">
        <f t="shared" si="1"/>
        <v>#DIV/0!</v>
      </c>
    </row>
    <row r="90" spans="1:5" ht="15" customHeight="1">
      <c r="A90" s="70" t="s">
        <v>276</v>
      </c>
      <c r="B90" s="41" t="s">
        <v>186</v>
      </c>
      <c r="C90" s="71">
        <v>0</v>
      </c>
      <c r="D90" s="71">
        <v>239.76</v>
      </c>
      <c r="E90" s="71" t="e">
        <f t="shared" si="1"/>
        <v>#DIV/0!</v>
      </c>
    </row>
    <row r="91" spans="1:5" ht="15" hidden="1" customHeight="1">
      <c r="A91" s="70" t="s">
        <v>277</v>
      </c>
      <c r="B91" s="41" t="s">
        <v>187</v>
      </c>
      <c r="C91" s="71">
        <v>0</v>
      </c>
      <c r="D91" s="71">
        <v>0</v>
      </c>
      <c r="E91" s="71" t="e">
        <f t="shared" si="1"/>
        <v>#DIV/0!</v>
      </c>
    </row>
    <row r="92" spans="1:5" ht="15" hidden="1" customHeight="1">
      <c r="A92" s="70">
        <v>3241</v>
      </c>
      <c r="B92" s="41" t="s">
        <v>188</v>
      </c>
      <c r="C92" s="71">
        <v>0</v>
      </c>
      <c r="D92" s="71">
        <v>0</v>
      </c>
      <c r="E92" s="71" t="e">
        <f t="shared" si="1"/>
        <v>#DIV/0!</v>
      </c>
    </row>
    <row r="93" spans="1:5" ht="15" customHeight="1">
      <c r="A93" s="70">
        <v>3431</v>
      </c>
      <c r="B93" s="41" t="s">
        <v>197</v>
      </c>
      <c r="C93" s="71">
        <v>0</v>
      </c>
      <c r="D93" s="71">
        <v>0.16</v>
      </c>
      <c r="E93" s="71" t="e">
        <f t="shared" si="1"/>
        <v>#DIV/0!</v>
      </c>
    </row>
    <row r="94" spans="1:5" ht="15" hidden="1" customHeight="1">
      <c r="A94" s="70">
        <v>3432</v>
      </c>
      <c r="B94" s="41" t="s">
        <v>198</v>
      </c>
      <c r="C94" s="71">
        <v>0</v>
      </c>
      <c r="D94" s="71">
        <v>0</v>
      </c>
      <c r="E94" s="126" t="e">
        <f t="shared" si="1"/>
        <v>#DIV/0!</v>
      </c>
    </row>
    <row r="95" spans="1:5" ht="15" hidden="1" customHeight="1">
      <c r="A95" s="70">
        <v>4221</v>
      </c>
      <c r="B95" s="41" t="s">
        <v>218</v>
      </c>
      <c r="C95" s="71">
        <v>0</v>
      </c>
      <c r="D95" s="71">
        <v>0</v>
      </c>
      <c r="E95" s="126" t="e">
        <f t="shared" si="1"/>
        <v>#DIV/0!</v>
      </c>
    </row>
    <row r="96" spans="1:5" ht="15" customHeight="1">
      <c r="A96" s="38"/>
      <c r="B96" s="38" t="s">
        <v>33</v>
      </c>
      <c r="C96" s="96">
        <f>SUM(C97:C111)</f>
        <v>172148</v>
      </c>
      <c r="D96" s="96">
        <f>SUM(D97:D111)</f>
        <v>34655.340000000004</v>
      </c>
      <c r="E96" s="96">
        <f t="shared" si="1"/>
        <v>20.131131352092389</v>
      </c>
    </row>
    <row r="97" spans="1:5" ht="15" customHeight="1">
      <c r="A97" s="70" t="s">
        <v>270</v>
      </c>
      <c r="B97" s="41" t="s">
        <v>239</v>
      </c>
      <c r="C97" s="71">
        <v>10751</v>
      </c>
      <c r="D97" s="71">
        <v>0</v>
      </c>
      <c r="E97" s="71">
        <f t="shared" si="1"/>
        <v>0</v>
      </c>
    </row>
    <row r="98" spans="1:5" ht="15" customHeight="1">
      <c r="A98" s="70">
        <v>3132</v>
      </c>
      <c r="B98" s="41" t="s">
        <v>165</v>
      </c>
      <c r="C98" s="71">
        <v>1774</v>
      </c>
      <c r="D98" s="71">
        <v>0</v>
      </c>
      <c r="E98" s="71">
        <f t="shared" si="1"/>
        <v>0</v>
      </c>
    </row>
    <row r="99" spans="1:5" ht="15" customHeight="1">
      <c r="A99" s="70">
        <v>3211</v>
      </c>
      <c r="B99" s="41" t="s">
        <v>168</v>
      </c>
      <c r="C99" s="71">
        <v>8307</v>
      </c>
      <c r="D99" s="71">
        <v>4209.83</v>
      </c>
      <c r="E99" s="71">
        <f t="shared" si="1"/>
        <v>50.678102804863364</v>
      </c>
    </row>
    <row r="100" spans="1:5" ht="15" customHeight="1">
      <c r="A100" s="70">
        <v>3231</v>
      </c>
      <c r="B100" s="41" t="s">
        <v>179</v>
      </c>
      <c r="C100" s="71">
        <v>0</v>
      </c>
      <c r="D100" s="71">
        <v>51.54</v>
      </c>
      <c r="E100" s="71" t="e">
        <f t="shared" si="1"/>
        <v>#DIV/0!</v>
      </c>
    </row>
    <row r="101" spans="1:5" ht="15" customHeight="1">
      <c r="A101" s="70">
        <v>3235</v>
      </c>
      <c r="B101" s="41" t="s">
        <v>183</v>
      </c>
      <c r="C101" s="71">
        <v>0</v>
      </c>
      <c r="D101" s="71">
        <v>270.36</v>
      </c>
      <c r="E101" s="71" t="e">
        <f t="shared" si="1"/>
        <v>#DIV/0!</v>
      </c>
    </row>
    <row r="102" spans="1:5" ht="15" customHeight="1">
      <c r="A102" s="70">
        <v>3237</v>
      </c>
      <c r="B102" s="41" t="s">
        <v>185</v>
      </c>
      <c r="C102" s="71">
        <v>0</v>
      </c>
      <c r="D102" s="71">
        <v>28131</v>
      </c>
      <c r="E102" s="71" t="e">
        <f t="shared" si="1"/>
        <v>#DIV/0!</v>
      </c>
    </row>
    <row r="103" spans="1:5" ht="15" customHeight="1">
      <c r="A103" s="70">
        <v>3238</v>
      </c>
      <c r="B103" s="41" t="s">
        <v>186</v>
      </c>
      <c r="C103" s="71">
        <v>0</v>
      </c>
      <c r="D103" s="71">
        <v>120.78</v>
      </c>
      <c r="E103" s="71" t="e">
        <f t="shared" si="1"/>
        <v>#DIV/0!</v>
      </c>
    </row>
    <row r="104" spans="1:5" ht="15" customHeight="1">
      <c r="A104" s="70">
        <v>3239</v>
      </c>
      <c r="B104" s="41" t="s">
        <v>187</v>
      </c>
      <c r="C104" s="71">
        <v>0</v>
      </c>
      <c r="D104" s="71">
        <v>874.41</v>
      </c>
      <c r="E104" s="71" t="e">
        <f t="shared" si="1"/>
        <v>#DIV/0!</v>
      </c>
    </row>
    <row r="105" spans="1:5" ht="15" customHeight="1">
      <c r="A105" s="70">
        <v>3293</v>
      </c>
      <c r="B105" s="41" t="s">
        <v>191</v>
      </c>
      <c r="C105" s="71">
        <v>0</v>
      </c>
      <c r="D105" s="71">
        <v>985</v>
      </c>
      <c r="E105" s="71" t="e">
        <f t="shared" si="1"/>
        <v>#DIV/0!</v>
      </c>
    </row>
    <row r="106" spans="1:5" ht="15" customHeight="1">
      <c r="A106" s="70">
        <v>3241</v>
      </c>
      <c r="B106" s="41" t="s">
        <v>188</v>
      </c>
      <c r="C106" s="71">
        <v>0</v>
      </c>
      <c r="D106" s="71">
        <v>0</v>
      </c>
      <c r="E106" s="71" t="e">
        <f t="shared" si="1"/>
        <v>#DIV/0!</v>
      </c>
    </row>
    <row r="107" spans="1:5" ht="15" customHeight="1">
      <c r="A107" s="70">
        <v>3431</v>
      </c>
      <c r="B107" s="41" t="s">
        <v>197</v>
      </c>
      <c r="C107" s="71">
        <v>0</v>
      </c>
      <c r="D107" s="71">
        <v>12.18</v>
      </c>
      <c r="E107" s="71" t="e">
        <f t="shared" si="1"/>
        <v>#DIV/0!</v>
      </c>
    </row>
    <row r="108" spans="1:5" ht="15" customHeight="1">
      <c r="A108" s="70">
        <v>3432</v>
      </c>
      <c r="B108" s="41" t="s">
        <v>198</v>
      </c>
      <c r="C108" s="71">
        <v>0</v>
      </c>
      <c r="D108" s="71">
        <v>0.24</v>
      </c>
      <c r="E108" s="71" t="e">
        <f t="shared" si="1"/>
        <v>#DIV/0!</v>
      </c>
    </row>
    <row r="109" spans="1:5" ht="15" hidden="1" customHeight="1">
      <c r="A109" s="70">
        <v>3522</v>
      </c>
      <c r="B109" s="41" t="s">
        <v>200</v>
      </c>
      <c r="C109" s="71">
        <v>0</v>
      </c>
      <c r="D109" s="71">
        <v>0</v>
      </c>
      <c r="E109" s="71" t="e">
        <f t="shared" si="1"/>
        <v>#DIV/0!</v>
      </c>
    </row>
    <row r="110" spans="1:5" ht="15" customHeight="1">
      <c r="A110" s="70">
        <v>3531</v>
      </c>
      <c r="B110" s="41" t="s">
        <v>330</v>
      </c>
      <c r="C110" s="71">
        <v>38514</v>
      </c>
      <c r="D110" s="71">
        <v>0</v>
      </c>
      <c r="E110" s="71">
        <f t="shared" si="1"/>
        <v>0</v>
      </c>
    </row>
    <row r="111" spans="1:5" ht="15" customHeight="1">
      <c r="A111" s="70">
        <v>3611</v>
      </c>
      <c r="B111" s="41" t="s">
        <v>202</v>
      </c>
      <c r="C111" s="71">
        <v>112802</v>
      </c>
      <c r="D111" s="71">
        <v>0</v>
      </c>
      <c r="E111" s="71">
        <f t="shared" si="1"/>
        <v>0</v>
      </c>
    </row>
    <row r="112" spans="1:5" ht="15" customHeight="1">
      <c r="A112" s="38"/>
      <c r="B112" s="38" t="s">
        <v>48</v>
      </c>
      <c r="C112" s="96">
        <f>SUM(C113:C117)</f>
        <v>35304</v>
      </c>
      <c r="D112" s="96">
        <f>SUM(D113:D117)</f>
        <v>369.86</v>
      </c>
      <c r="E112" s="96">
        <f t="shared" si="1"/>
        <v>1.047643326535237</v>
      </c>
    </row>
    <row r="113" spans="1:5" ht="15" customHeight="1">
      <c r="A113" s="66">
        <v>3111</v>
      </c>
      <c r="B113" s="42" t="s">
        <v>239</v>
      </c>
      <c r="C113" s="71">
        <v>26943</v>
      </c>
      <c r="D113" s="71">
        <v>0</v>
      </c>
      <c r="E113" s="71">
        <f t="shared" si="1"/>
        <v>0</v>
      </c>
    </row>
    <row r="114" spans="1:5" ht="15" customHeight="1">
      <c r="A114" s="66">
        <v>3132</v>
      </c>
      <c r="B114" s="42" t="s">
        <v>165</v>
      </c>
      <c r="C114" s="71">
        <v>4445</v>
      </c>
      <c r="D114" s="71">
        <v>0</v>
      </c>
      <c r="E114" s="71">
        <f t="shared" si="1"/>
        <v>0</v>
      </c>
    </row>
    <row r="115" spans="1:5" ht="15" customHeight="1">
      <c r="A115" s="66">
        <v>3211</v>
      </c>
      <c r="B115" s="42" t="s">
        <v>168</v>
      </c>
      <c r="C115" s="71">
        <v>2000</v>
      </c>
      <c r="D115" s="71">
        <v>226.1</v>
      </c>
      <c r="E115" s="71">
        <f t="shared" si="1"/>
        <v>11.305</v>
      </c>
    </row>
    <row r="116" spans="1:5" ht="15" hidden="1" customHeight="1">
      <c r="A116" s="102">
        <v>3213</v>
      </c>
      <c r="B116" s="15" t="s">
        <v>170</v>
      </c>
      <c r="C116" s="71">
        <v>0</v>
      </c>
      <c r="D116" s="71"/>
      <c r="E116" s="71" t="e">
        <f t="shared" si="1"/>
        <v>#DIV/0!</v>
      </c>
    </row>
    <row r="117" spans="1:5" ht="15" customHeight="1">
      <c r="A117" s="66">
        <v>3235</v>
      </c>
      <c r="B117" s="41" t="s">
        <v>183</v>
      </c>
      <c r="C117" s="71">
        <v>1916</v>
      </c>
      <c r="D117" s="71">
        <v>143.76</v>
      </c>
      <c r="E117" s="71">
        <f t="shared" si="1"/>
        <v>7.5031315240083494</v>
      </c>
    </row>
    <row r="118" spans="1:5" ht="15" customHeight="1">
      <c r="A118" s="40"/>
      <c r="B118" s="40" t="s">
        <v>339</v>
      </c>
      <c r="C118" s="97">
        <f>C119+C149+C182+C209</f>
        <v>1675503</v>
      </c>
      <c r="D118" s="97">
        <f>D119+D149+D182+D209</f>
        <v>1143793.0900000001</v>
      </c>
      <c r="E118" s="126">
        <f t="shared" si="1"/>
        <v>68.265654552692538</v>
      </c>
    </row>
    <row r="119" spans="1:5" ht="15" customHeight="1">
      <c r="A119" s="38"/>
      <c r="B119" s="38" t="s">
        <v>145</v>
      </c>
      <c r="C119" s="96">
        <f>SUM(C120:C148)</f>
        <v>427672</v>
      </c>
      <c r="D119" s="96">
        <f>SUM(D120:D148)</f>
        <v>139863.97</v>
      </c>
      <c r="E119" s="96">
        <f t="shared" si="1"/>
        <v>32.703560205016927</v>
      </c>
    </row>
    <row r="120" spans="1:5" ht="15" customHeight="1">
      <c r="A120" s="42" t="s">
        <v>270</v>
      </c>
      <c r="B120" s="41" t="s">
        <v>239</v>
      </c>
      <c r="C120" s="71">
        <v>66361</v>
      </c>
      <c r="D120" s="71">
        <v>34726.18</v>
      </c>
      <c r="E120" s="71">
        <f t="shared" si="1"/>
        <v>52.329199379153422</v>
      </c>
    </row>
    <row r="121" spans="1:5" ht="15" customHeight="1">
      <c r="A121" s="66">
        <v>3121</v>
      </c>
      <c r="B121" s="41" t="s">
        <v>163</v>
      </c>
      <c r="C121" s="71">
        <v>53089</v>
      </c>
      <c r="D121" s="71">
        <v>32284.48</v>
      </c>
      <c r="E121" s="71">
        <f t="shared" si="1"/>
        <v>60.811994951873274</v>
      </c>
    </row>
    <row r="122" spans="1:5" ht="15" customHeight="1">
      <c r="A122" s="42" t="s">
        <v>271</v>
      </c>
      <c r="B122" s="41" t="s">
        <v>165</v>
      </c>
      <c r="C122" s="71">
        <v>10950</v>
      </c>
      <c r="D122" s="71">
        <v>5722.32</v>
      </c>
      <c r="E122" s="71">
        <f t="shared" si="1"/>
        <v>52.258630136986298</v>
      </c>
    </row>
    <row r="123" spans="1:5" ht="15" customHeight="1">
      <c r="A123" s="42" t="s">
        <v>282</v>
      </c>
      <c r="B123" s="41" t="s">
        <v>168</v>
      </c>
      <c r="C123" s="71">
        <v>12609</v>
      </c>
      <c r="D123" s="71">
        <v>7738.48</v>
      </c>
      <c r="E123" s="71">
        <f t="shared" si="1"/>
        <v>61.37267031485446</v>
      </c>
    </row>
    <row r="124" spans="1:5" ht="15" customHeight="1">
      <c r="A124" s="66">
        <v>3212</v>
      </c>
      <c r="B124" s="41" t="s">
        <v>169</v>
      </c>
      <c r="C124" s="71">
        <v>1327</v>
      </c>
      <c r="D124" s="71">
        <v>0</v>
      </c>
      <c r="E124" s="71">
        <f t="shared" si="1"/>
        <v>0</v>
      </c>
    </row>
    <row r="125" spans="1:5" ht="15" customHeight="1">
      <c r="A125" s="66">
        <v>3213</v>
      </c>
      <c r="B125" s="41" t="s">
        <v>170</v>
      </c>
      <c r="C125" s="71">
        <v>15000</v>
      </c>
      <c r="D125" s="71">
        <v>477.5</v>
      </c>
      <c r="E125" s="71">
        <f t="shared" si="1"/>
        <v>3.1833333333333331</v>
      </c>
    </row>
    <row r="126" spans="1:5" ht="15" hidden="1" customHeight="1">
      <c r="A126" s="66">
        <v>3214</v>
      </c>
      <c r="B126" s="41" t="s">
        <v>171</v>
      </c>
      <c r="C126" s="71"/>
      <c r="D126" s="71"/>
      <c r="E126" s="71" t="e">
        <f t="shared" si="1"/>
        <v>#DIV/0!</v>
      </c>
    </row>
    <row r="127" spans="1:5" ht="15" customHeight="1">
      <c r="A127" s="66" t="s">
        <v>273</v>
      </c>
      <c r="B127" s="41" t="s">
        <v>173</v>
      </c>
      <c r="C127" s="71">
        <v>12500</v>
      </c>
      <c r="D127" s="71">
        <v>1070.6500000000001</v>
      </c>
      <c r="E127" s="71">
        <f t="shared" si="1"/>
        <v>8.5652000000000008</v>
      </c>
    </row>
    <row r="128" spans="1:5" ht="15" customHeight="1">
      <c r="A128" s="66">
        <v>3225</v>
      </c>
      <c r="B128" s="41" t="s">
        <v>332</v>
      </c>
      <c r="C128" s="71">
        <v>398</v>
      </c>
      <c r="D128" s="71">
        <v>0</v>
      </c>
      <c r="E128" s="71">
        <f t="shared" si="1"/>
        <v>0</v>
      </c>
    </row>
    <row r="129" spans="1:5" ht="15" customHeight="1">
      <c r="A129" s="66">
        <v>3231</v>
      </c>
      <c r="B129" s="41" t="s">
        <v>179</v>
      </c>
      <c r="C129" s="71">
        <v>1991</v>
      </c>
      <c r="D129" s="71">
        <v>656</v>
      </c>
      <c r="E129" s="71">
        <f t="shared" si="1"/>
        <v>32.948267202410847</v>
      </c>
    </row>
    <row r="130" spans="1:5" ht="15" customHeight="1">
      <c r="A130" s="66">
        <v>3232</v>
      </c>
      <c r="B130" s="41" t="s">
        <v>180</v>
      </c>
      <c r="C130" s="71">
        <v>332</v>
      </c>
      <c r="D130" s="71">
        <v>511.07</v>
      </c>
      <c r="E130" s="71">
        <f t="shared" si="1"/>
        <v>153.93674698795181</v>
      </c>
    </row>
    <row r="131" spans="1:5" ht="15" customHeight="1">
      <c r="A131" s="66">
        <v>3233</v>
      </c>
      <c r="B131" s="41" t="s">
        <v>181</v>
      </c>
      <c r="C131" s="71">
        <v>2654</v>
      </c>
      <c r="D131" s="71">
        <v>1467.27</v>
      </c>
      <c r="E131" s="71">
        <f t="shared" si="1"/>
        <v>55.285229841748304</v>
      </c>
    </row>
    <row r="132" spans="1:5" ht="15" customHeight="1">
      <c r="A132" s="66">
        <v>3234</v>
      </c>
      <c r="B132" s="41" t="s">
        <v>182</v>
      </c>
      <c r="C132" s="71">
        <v>10618</v>
      </c>
      <c r="D132" s="71">
        <v>612.42999999999995</v>
      </c>
      <c r="E132" s="71">
        <f t="shared" si="1"/>
        <v>5.7678470521755498</v>
      </c>
    </row>
    <row r="133" spans="1:5" ht="15" customHeight="1">
      <c r="A133" s="66" t="s">
        <v>274</v>
      </c>
      <c r="B133" s="41" t="s">
        <v>183</v>
      </c>
      <c r="C133" s="71">
        <v>0</v>
      </c>
      <c r="D133" s="71">
        <v>835.88</v>
      </c>
      <c r="E133" s="71" t="e">
        <f t="shared" si="1"/>
        <v>#DIV/0!</v>
      </c>
    </row>
    <row r="134" spans="1:5" ht="15" customHeight="1">
      <c r="A134" s="66" t="s">
        <v>275</v>
      </c>
      <c r="B134" s="41" t="s">
        <v>185</v>
      </c>
      <c r="C134" s="71">
        <v>159267</v>
      </c>
      <c r="D134" s="71">
        <v>34672.1</v>
      </c>
      <c r="E134" s="71">
        <f t="shared" ref="E134:E197" si="2">D134/C134*100</f>
        <v>21.769795375061999</v>
      </c>
    </row>
    <row r="135" spans="1:5" ht="15" customHeight="1">
      <c r="A135" s="66">
        <v>3238</v>
      </c>
      <c r="B135" s="41" t="s">
        <v>186</v>
      </c>
      <c r="C135" s="71">
        <v>66</v>
      </c>
      <c r="D135" s="71">
        <v>0</v>
      </c>
      <c r="E135" s="71">
        <f t="shared" si="2"/>
        <v>0</v>
      </c>
    </row>
    <row r="136" spans="1:5" ht="15" customHeight="1">
      <c r="A136" s="66">
        <v>3239</v>
      </c>
      <c r="B136" s="41" t="s">
        <v>187</v>
      </c>
      <c r="C136" s="71">
        <v>26545</v>
      </c>
      <c r="D136" s="71">
        <v>2331.84</v>
      </c>
      <c r="E136" s="71">
        <f t="shared" si="2"/>
        <v>8.7844791862874381</v>
      </c>
    </row>
    <row r="137" spans="1:5" ht="15" customHeight="1">
      <c r="A137" s="66">
        <v>3241</v>
      </c>
      <c r="B137" s="41" t="s">
        <v>188</v>
      </c>
      <c r="C137" s="71">
        <v>5309</v>
      </c>
      <c r="D137" s="71">
        <v>50.4</v>
      </c>
      <c r="E137" s="71">
        <f t="shared" si="2"/>
        <v>0.94933132416650978</v>
      </c>
    </row>
    <row r="138" spans="1:5" ht="15" customHeight="1">
      <c r="A138" s="66" t="s">
        <v>278</v>
      </c>
      <c r="B138" s="41" t="s">
        <v>191</v>
      </c>
      <c r="C138" s="71">
        <v>21236</v>
      </c>
      <c r="D138" s="71">
        <v>8213.07</v>
      </c>
      <c r="E138" s="71">
        <f t="shared" si="2"/>
        <v>38.675221322282916</v>
      </c>
    </row>
    <row r="139" spans="1:5" ht="15" customHeight="1">
      <c r="A139" s="66">
        <v>3294</v>
      </c>
      <c r="B139" s="41" t="s">
        <v>192</v>
      </c>
      <c r="C139" s="71">
        <v>664</v>
      </c>
      <c r="D139" s="71">
        <v>400.09</v>
      </c>
      <c r="E139" s="71">
        <f t="shared" si="2"/>
        <v>60.254518072289152</v>
      </c>
    </row>
    <row r="140" spans="1:5" ht="15" customHeight="1">
      <c r="A140" s="66" t="s">
        <v>279</v>
      </c>
      <c r="B140" s="41" t="s">
        <v>193</v>
      </c>
      <c r="C140" s="71">
        <v>66</v>
      </c>
      <c r="D140" s="71">
        <v>31.88</v>
      </c>
      <c r="E140" s="71">
        <f t="shared" si="2"/>
        <v>48.303030303030305</v>
      </c>
    </row>
    <row r="141" spans="1:5" ht="15" customHeight="1">
      <c r="A141" s="66" t="s">
        <v>280</v>
      </c>
      <c r="B141" s="41" t="s">
        <v>189</v>
      </c>
      <c r="C141" s="71">
        <v>133</v>
      </c>
      <c r="D141" s="71">
        <v>2000</v>
      </c>
      <c r="E141" s="71">
        <f t="shared" si="2"/>
        <v>1503.7593984962407</v>
      </c>
    </row>
    <row r="142" spans="1:5" ht="15" customHeight="1">
      <c r="A142" s="66" t="s">
        <v>281</v>
      </c>
      <c r="B142" s="41" t="s">
        <v>197</v>
      </c>
      <c r="C142" s="71">
        <v>13</v>
      </c>
      <c r="D142" s="71">
        <v>123.46</v>
      </c>
      <c r="E142" s="71">
        <f t="shared" si="2"/>
        <v>949.69230769230762</v>
      </c>
    </row>
    <row r="143" spans="1:5" ht="15" customHeight="1">
      <c r="A143" s="66">
        <v>3432</v>
      </c>
      <c r="B143" s="41" t="s">
        <v>198</v>
      </c>
      <c r="C143" s="71">
        <v>0</v>
      </c>
      <c r="D143" s="71">
        <v>9.99</v>
      </c>
      <c r="E143" s="71" t="e">
        <f t="shared" si="2"/>
        <v>#DIV/0!</v>
      </c>
    </row>
    <row r="144" spans="1:5" ht="15" customHeight="1">
      <c r="A144" s="66">
        <v>3433</v>
      </c>
      <c r="B144" s="41" t="s">
        <v>199</v>
      </c>
      <c r="C144" s="71">
        <v>0</v>
      </c>
      <c r="D144" s="71">
        <v>1.2</v>
      </c>
      <c r="E144" s="71" t="e">
        <f t="shared" si="2"/>
        <v>#DIV/0!</v>
      </c>
    </row>
    <row r="145" spans="1:5" ht="15" customHeight="1">
      <c r="A145" s="66">
        <v>3691</v>
      </c>
      <c r="B145" s="41" t="s">
        <v>108</v>
      </c>
      <c r="C145" s="71">
        <v>19908</v>
      </c>
      <c r="D145" s="71">
        <v>4174.08</v>
      </c>
      <c r="E145" s="71">
        <f t="shared" si="2"/>
        <v>20.966847498493067</v>
      </c>
    </row>
    <row r="146" spans="1:5" ht="15" hidden="1" customHeight="1">
      <c r="A146" s="66">
        <v>3811</v>
      </c>
      <c r="B146" s="41" t="s">
        <v>208</v>
      </c>
      <c r="C146" s="71"/>
      <c r="D146" s="71"/>
      <c r="E146" s="71" t="e">
        <f t="shared" si="2"/>
        <v>#DIV/0!</v>
      </c>
    </row>
    <row r="147" spans="1:5" ht="15" customHeight="1">
      <c r="A147" s="66">
        <v>4221</v>
      </c>
      <c r="B147" s="41" t="s">
        <v>218</v>
      </c>
      <c r="C147" s="71">
        <v>3982</v>
      </c>
      <c r="D147" s="71">
        <v>962.1</v>
      </c>
      <c r="E147" s="71">
        <f t="shared" si="2"/>
        <v>24.161225514816675</v>
      </c>
    </row>
    <row r="148" spans="1:5" ht="15" customHeight="1">
      <c r="A148" s="66">
        <v>4222</v>
      </c>
      <c r="B148" s="41" t="s">
        <v>219</v>
      </c>
      <c r="C148" s="71">
        <v>2654</v>
      </c>
      <c r="D148" s="71">
        <v>791.5</v>
      </c>
      <c r="E148" s="71">
        <f t="shared" si="2"/>
        <v>29.822908816880179</v>
      </c>
    </row>
    <row r="149" spans="1:5" ht="15" customHeight="1">
      <c r="A149" s="38"/>
      <c r="B149" s="38" t="s">
        <v>147</v>
      </c>
      <c r="C149" s="96">
        <f>SUM(C150:C181)</f>
        <v>1161480</v>
      </c>
      <c r="D149" s="96">
        <f>SUM(D150:D181)</f>
        <v>929909.85</v>
      </c>
      <c r="E149" s="96">
        <f t="shared" si="2"/>
        <v>80.062493542721356</v>
      </c>
    </row>
    <row r="150" spans="1:5" ht="15" customHeight="1">
      <c r="A150" s="66" t="s">
        <v>270</v>
      </c>
      <c r="B150" s="41" t="s">
        <v>239</v>
      </c>
      <c r="C150" s="71">
        <v>785000</v>
      </c>
      <c r="D150" s="71">
        <v>640866.59</v>
      </c>
      <c r="E150" s="71">
        <f t="shared" si="2"/>
        <v>81.639056050955404</v>
      </c>
    </row>
    <row r="151" spans="1:5" ht="15" customHeight="1">
      <c r="A151" s="66">
        <v>3121</v>
      </c>
      <c r="B151" s="41" t="s">
        <v>163</v>
      </c>
      <c r="C151" s="71">
        <v>19908</v>
      </c>
      <c r="D151" s="71">
        <v>15455.93</v>
      </c>
      <c r="E151" s="71">
        <f t="shared" si="2"/>
        <v>77.636779184247544</v>
      </c>
    </row>
    <row r="152" spans="1:5" ht="15" customHeight="1">
      <c r="A152" s="66" t="s">
        <v>271</v>
      </c>
      <c r="B152" s="41" t="s">
        <v>165</v>
      </c>
      <c r="C152" s="71">
        <v>129525</v>
      </c>
      <c r="D152" s="71">
        <v>105787.7</v>
      </c>
      <c r="E152" s="71">
        <f t="shared" si="2"/>
        <v>81.673576529627482</v>
      </c>
    </row>
    <row r="153" spans="1:5" ht="15" customHeight="1">
      <c r="A153" s="66" t="s">
        <v>282</v>
      </c>
      <c r="B153" s="41" t="s">
        <v>168</v>
      </c>
      <c r="C153" s="71">
        <v>25500</v>
      </c>
      <c r="D153" s="71">
        <v>21690.32</v>
      </c>
      <c r="E153" s="71">
        <f t="shared" si="2"/>
        <v>85.060078431372546</v>
      </c>
    </row>
    <row r="154" spans="1:5" ht="15" customHeight="1">
      <c r="A154" s="66">
        <v>3212</v>
      </c>
      <c r="B154" s="41" t="s">
        <v>169</v>
      </c>
      <c r="C154" s="71">
        <v>1991</v>
      </c>
      <c r="D154" s="71">
        <v>979.86</v>
      </c>
      <c r="E154" s="71">
        <f t="shared" si="2"/>
        <v>49.214465092918132</v>
      </c>
    </row>
    <row r="155" spans="1:5" ht="15" customHeight="1">
      <c r="A155" s="66">
        <v>3213</v>
      </c>
      <c r="B155" s="41" t="s">
        <v>170</v>
      </c>
      <c r="C155" s="71">
        <v>13300</v>
      </c>
      <c r="D155" s="71">
        <v>9838.7800000000007</v>
      </c>
      <c r="E155" s="71">
        <f t="shared" si="2"/>
        <v>73.975789473684216</v>
      </c>
    </row>
    <row r="156" spans="1:5" ht="15" customHeight="1">
      <c r="A156" s="66">
        <v>3214</v>
      </c>
      <c r="B156" s="41" t="s">
        <v>171</v>
      </c>
      <c r="C156" s="71">
        <v>0</v>
      </c>
      <c r="D156" s="71">
        <v>900</v>
      </c>
      <c r="E156" s="71" t="e">
        <f t="shared" si="2"/>
        <v>#DIV/0!</v>
      </c>
    </row>
    <row r="157" spans="1:5" ht="15" customHeight="1">
      <c r="A157" s="66" t="s">
        <v>273</v>
      </c>
      <c r="B157" s="41" t="s">
        <v>173</v>
      </c>
      <c r="C157" s="71">
        <v>5442</v>
      </c>
      <c r="D157" s="71">
        <v>647.91999999999996</v>
      </c>
      <c r="E157" s="71">
        <f t="shared" si="2"/>
        <v>11.905916942300623</v>
      </c>
    </row>
    <row r="158" spans="1:5" ht="15" customHeight="1">
      <c r="A158" s="66">
        <v>3224</v>
      </c>
      <c r="B158" s="41" t="s">
        <v>176</v>
      </c>
      <c r="C158" s="71">
        <v>664</v>
      </c>
      <c r="D158" s="71">
        <v>51.85</v>
      </c>
      <c r="E158" s="71">
        <f t="shared" si="2"/>
        <v>7.8087349397590362</v>
      </c>
    </row>
    <row r="159" spans="1:5" ht="15" customHeight="1">
      <c r="A159" s="66">
        <v>3225</v>
      </c>
      <c r="B159" s="41" t="s">
        <v>332</v>
      </c>
      <c r="C159" s="71">
        <v>133</v>
      </c>
      <c r="D159" s="71">
        <v>0</v>
      </c>
      <c r="E159" s="71">
        <f t="shared" si="2"/>
        <v>0</v>
      </c>
    </row>
    <row r="160" spans="1:5" ht="15" customHeight="1">
      <c r="A160" s="66">
        <v>3231</v>
      </c>
      <c r="B160" s="41" t="s">
        <v>179</v>
      </c>
      <c r="C160" s="71">
        <v>3982</v>
      </c>
      <c r="D160" s="71">
        <v>308.54000000000002</v>
      </c>
      <c r="E160" s="71">
        <f t="shared" si="2"/>
        <v>7.7483676544450031</v>
      </c>
    </row>
    <row r="161" spans="1:5" ht="15" customHeight="1">
      <c r="A161" s="66">
        <v>3232</v>
      </c>
      <c r="B161" s="41" t="s">
        <v>180</v>
      </c>
      <c r="C161" s="71">
        <v>664</v>
      </c>
      <c r="D161" s="71">
        <v>0</v>
      </c>
      <c r="E161" s="71">
        <f t="shared" si="2"/>
        <v>0</v>
      </c>
    </row>
    <row r="162" spans="1:5" ht="15" customHeight="1">
      <c r="A162" s="66">
        <v>3233</v>
      </c>
      <c r="B162" s="41" t="s">
        <v>181</v>
      </c>
      <c r="C162" s="71">
        <v>6636</v>
      </c>
      <c r="D162" s="71">
        <v>7344.08</v>
      </c>
      <c r="E162" s="71">
        <f t="shared" si="2"/>
        <v>110.67028330319471</v>
      </c>
    </row>
    <row r="163" spans="1:5" ht="15" customHeight="1">
      <c r="A163" s="66" t="s">
        <v>274</v>
      </c>
      <c r="B163" s="41" t="s">
        <v>183</v>
      </c>
      <c r="C163" s="71">
        <v>50000</v>
      </c>
      <c r="D163" s="71">
        <v>26962.99</v>
      </c>
      <c r="E163" s="71">
        <f t="shared" si="2"/>
        <v>53.92598000000001</v>
      </c>
    </row>
    <row r="164" spans="1:5" ht="15" customHeight="1">
      <c r="A164" s="66">
        <v>3236</v>
      </c>
      <c r="B164" s="41" t="s">
        <v>184</v>
      </c>
      <c r="C164" s="71">
        <v>478</v>
      </c>
      <c r="D164" s="71">
        <v>92.9</v>
      </c>
      <c r="E164" s="71">
        <f t="shared" si="2"/>
        <v>19.435146443514643</v>
      </c>
    </row>
    <row r="165" spans="1:5" ht="15" customHeight="1">
      <c r="A165" s="66">
        <v>3237</v>
      </c>
      <c r="B165" s="41" t="s">
        <v>185</v>
      </c>
      <c r="C165" s="71">
        <v>46453</v>
      </c>
      <c r="D165" s="71">
        <v>34258.06</v>
      </c>
      <c r="E165" s="71">
        <f t="shared" si="2"/>
        <v>73.747788086883517</v>
      </c>
    </row>
    <row r="166" spans="1:5" ht="15" customHeight="1">
      <c r="A166" s="66">
        <v>3238</v>
      </c>
      <c r="B166" s="41" t="s">
        <v>186</v>
      </c>
      <c r="C166" s="71">
        <v>1991</v>
      </c>
      <c r="D166" s="71">
        <v>20</v>
      </c>
      <c r="E166" s="71">
        <f t="shared" si="2"/>
        <v>1.0045203415369162</v>
      </c>
    </row>
    <row r="167" spans="1:5" ht="15" customHeight="1">
      <c r="A167" s="66">
        <v>3239</v>
      </c>
      <c r="B167" s="41" t="s">
        <v>187</v>
      </c>
      <c r="C167" s="71">
        <v>17254</v>
      </c>
      <c r="D167" s="71">
        <v>17860.05</v>
      </c>
      <c r="E167" s="71">
        <f t="shared" si="2"/>
        <v>103.51251883621188</v>
      </c>
    </row>
    <row r="168" spans="1:5" ht="15" customHeight="1">
      <c r="A168" s="66">
        <v>3241</v>
      </c>
      <c r="B168" s="41" t="s">
        <v>188</v>
      </c>
      <c r="C168" s="71">
        <v>1593</v>
      </c>
      <c r="D168" s="71">
        <v>8468.64</v>
      </c>
      <c r="E168" s="71">
        <f t="shared" si="2"/>
        <v>531.6158192090395</v>
      </c>
    </row>
    <row r="169" spans="1:5" ht="15" hidden="1" customHeight="1">
      <c r="A169" s="66">
        <v>3292</v>
      </c>
      <c r="B169" s="41" t="s">
        <v>190</v>
      </c>
      <c r="C169" s="71">
        <v>0</v>
      </c>
      <c r="D169" s="71">
        <v>0</v>
      </c>
      <c r="E169" s="71" t="e">
        <f t="shared" si="2"/>
        <v>#DIV/0!</v>
      </c>
    </row>
    <row r="170" spans="1:5" ht="15" customHeight="1">
      <c r="A170" s="66" t="s">
        <v>278</v>
      </c>
      <c r="B170" s="41" t="s">
        <v>191</v>
      </c>
      <c r="C170" s="71">
        <v>7300</v>
      </c>
      <c r="D170" s="71">
        <v>6389.25</v>
      </c>
      <c r="E170" s="71">
        <f t="shared" si="2"/>
        <v>87.523972602739732</v>
      </c>
    </row>
    <row r="171" spans="1:5" ht="15" customHeight="1">
      <c r="A171" s="66">
        <v>3294</v>
      </c>
      <c r="B171" s="41" t="s">
        <v>192</v>
      </c>
      <c r="C171" s="71">
        <v>929</v>
      </c>
      <c r="D171" s="71">
        <v>2747.64</v>
      </c>
      <c r="E171" s="71">
        <f t="shared" si="2"/>
        <v>295.76318622174381</v>
      </c>
    </row>
    <row r="172" spans="1:5" ht="15" customHeight="1">
      <c r="A172" s="66">
        <v>3295</v>
      </c>
      <c r="B172" s="41" t="s">
        <v>193</v>
      </c>
      <c r="C172" s="71">
        <v>199</v>
      </c>
      <c r="D172" s="71">
        <v>33.18</v>
      </c>
      <c r="E172" s="71">
        <f t="shared" si="2"/>
        <v>16.673366834170857</v>
      </c>
    </row>
    <row r="173" spans="1:5" ht="15" customHeight="1">
      <c r="A173" s="66">
        <v>3299</v>
      </c>
      <c r="B173" s="41" t="s">
        <v>189</v>
      </c>
      <c r="C173" s="71">
        <v>3982</v>
      </c>
      <c r="D173" s="71">
        <v>21082.1</v>
      </c>
      <c r="E173" s="71">
        <f t="shared" si="2"/>
        <v>529.43495730788538</v>
      </c>
    </row>
    <row r="174" spans="1:5" ht="15" customHeight="1">
      <c r="A174" s="66">
        <v>3431</v>
      </c>
      <c r="B174" s="41" t="s">
        <v>197</v>
      </c>
      <c r="C174" s="71">
        <v>133</v>
      </c>
      <c r="D174" s="71">
        <v>119.97</v>
      </c>
      <c r="E174" s="71">
        <f t="shared" si="2"/>
        <v>90.203007518796994</v>
      </c>
    </row>
    <row r="175" spans="1:5" ht="15" customHeight="1">
      <c r="A175" s="66">
        <v>3432</v>
      </c>
      <c r="B175" s="41" t="s">
        <v>198</v>
      </c>
      <c r="C175" s="71">
        <v>0</v>
      </c>
      <c r="D175" s="71">
        <v>281.11</v>
      </c>
      <c r="E175" s="71" t="e">
        <f t="shared" si="2"/>
        <v>#DIV/0!</v>
      </c>
    </row>
    <row r="176" spans="1:5" ht="15" customHeight="1">
      <c r="A176" s="66">
        <v>3691</v>
      </c>
      <c r="B176" s="41" t="s">
        <v>108</v>
      </c>
      <c r="C176" s="71">
        <v>26478</v>
      </c>
      <c r="D176" s="71">
        <v>5305.22</v>
      </c>
      <c r="E176" s="71">
        <f t="shared" si="2"/>
        <v>20.036332049248433</v>
      </c>
    </row>
    <row r="177" spans="1:5" ht="15" customHeight="1">
      <c r="A177" s="66">
        <v>3722</v>
      </c>
      <c r="B177" s="41" t="s">
        <v>188</v>
      </c>
      <c r="C177" s="71">
        <v>1991</v>
      </c>
      <c r="D177" s="71">
        <v>2151.73</v>
      </c>
      <c r="E177" s="71">
        <f t="shared" si="2"/>
        <v>108.07282772476144</v>
      </c>
    </row>
    <row r="178" spans="1:5" ht="15" customHeight="1">
      <c r="A178" s="66">
        <v>3811</v>
      </c>
      <c r="B178" s="41" t="s">
        <v>208</v>
      </c>
      <c r="C178" s="71">
        <v>664</v>
      </c>
      <c r="D178" s="71">
        <v>265.44</v>
      </c>
      <c r="E178" s="71">
        <f t="shared" si="2"/>
        <v>39.975903614457827</v>
      </c>
    </row>
    <row r="179" spans="1:5" ht="15" customHeight="1">
      <c r="A179" s="66">
        <v>3812</v>
      </c>
      <c r="B179" s="41" t="s">
        <v>209</v>
      </c>
      <c r="C179" s="71">
        <v>265</v>
      </c>
      <c r="D179" s="71">
        <v>0</v>
      </c>
      <c r="E179" s="71">
        <f t="shared" si="2"/>
        <v>0</v>
      </c>
    </row>
    <row r="180" spans="1:5" ht="15" customHeight="1">
      <c r="A180" s="66">
        <v>4221</v>
      </c>
      <c r="B180" s="41" t="s">
        <v>218</v>
      </c>
      <c r="C180" s="71">
        <v>2654</v>
      </c>
      <c r="D180" s="71">
        <v>0</v>
      </c>
      <c r="E180" s="71">
        <f t="shared" si="2"/>
        <v>0</v>
      </c>
    </row>
    <row r="181" spans="1:5" ht="15" customHeight="1">
      <c r="A181" s="66">
        <v>4222</v>
      </c>
      <c r="B181" s="41" t="s">
        <v>219</v>
      </c>
      <c r="C181" s="71">
        <v>6371</v>
      </c>
      <c r="D181" s="71">
        <v>0</v>
      </c>
      <c r="E181" s="71">
        <f t="shared" si="2"/>
        <v>0</v>
      </c>
    </row>
    <row r="182" spans="1:5" ht="15" customHeight="1">
      <c r="A182" s="38"/>
      <c r="B182" s="38" t="s">
        <v>33</v>
      </c>
      <c r="C182" s="96">
        <f>SUM(C183:C207)</f>
        <v>83696</v>
      </c>
      <c r="D182" s="96">
        <f>SUM(D183:D208)</f>
        <v>67909.270000000019</v>
      </c>
      <c r="E182" s="96">
        <f t="shared" si="2"/>
        <v>81.138011374498205</v>
      </c>
    </row>
    <row r="183" spans="1:5" ht="15" customHeight="1">
      <c r="A183" s="42">
        <v>3111</v>
      </c>
      <c r="B183" s="41" t="s">
        <v>239</v>
      </c>
      <c r="C183" s="71">
        <v>16856</v>
      </c>
      <c r="D183" s="71">
        <v>19515.02</v>
      </c>
      <c r="E183" s="71">
        <f t="shared" si="2"/>
        <v>115.7749169435216</v>
      </c>
    </row>
    <row r="184" spans="1:5" ht="15" customHeight="1">
      <c r="A184" s="42">
        <v>3121</v>
      </c>
      <c r="B184" s="41" t="s">
        <v>163</v>
      </c>
      <c r="C184" s="71">
        <v>796</v>
      </c>
      <c r="D184" s="71">
        <v>600</v>
      </c>
      <c r="E184" s="71">
        <f t="shared" si="2"/>
        <v>75.376884422110564</v>
      </c>
    </row>
    <row r="185" spans="1:5" ht="15" customHeight="1">
      <c r="A185" s="42">
        <v>3132</v>
      </c>
      <c r="B185" s="41" t="s">
        <v>165</v>
      </c>
      <c r="C185" s="71">
        <v>2787</v>
      </c>
      <c r="D185" s="71">
        <v>3219.97</v>
      </c>
      <c r="E185" s="71">
        <f t="shared" si="2"/>
        <v>115.53534266236096</v>
      </c>
    </row>
    <row r="186" spans="1:5" ht="15" customHeight="1">
      <c r="A186" s="42">
        <v>3211</v>
      </c>
      <c r="B186" s="41" t="s">
        <v>168</v>
      </c>
      <c r="C186" s="71">
        <v>19908</v>
      </c>
      <c r="D186" s="71">
        <v>11891.19</v>
      </c>
      <c r="E186" s="71">
        <f t="shared" si="2"/>
        <v>59.73071127185051</v>
      </c>
    </row>
    <row r="187" spans="1:5" ht="15" customHeight="1">
      <c r="A187" s="42">
        <v>3212</v>
      </c>
      <c r="B187" s="41" t="s">
        <v>169</v>
      </c>
      <c r="C187" s="71">
        <v>398</v>
      </c>
      <c r="D187" s="71">
        <v>405.66</v>
      </c>
      <c r="E187" s="71">
        <f t="shared" si="2"/>
        <v>101.9246231155779</v>
      </c>
    </row>
    <row r="188" spans="1:5" ht="15" customHeight="1">
      <c r="A188" s="42">
        <v>3213</v>
      </c>
      <c r="B188" s="41" t="s">
        <v>170</v>
      </c>
      <c r="C188" s="71">
        <v>4645</v>
      </c>
      <c r="D188" s="71">
        <v>7753.71</v>
      </c>
      <c r="E188" s="71">
        <f t="shared" si="2"/>
        <v>166.9259418729817</v>
      </c>
    </row>
    <row r="189" spans="1:5" ht="15" customHeight="1">
      <c r="A189" s="42">
        <v>3221</v>
      </c>
      <c r="B189" s="41" t="s">
        <v>173</v>
      </c>
      <c r="C189" s="71">
        <v>133</v>
      </c>
      <c r="D189" s="71">
        <v>151.25</v>
      </c>
      <c r="E189" s="71">
        <f t="shared" si="2"/>
        <v>113.72180451127821</v>
      </c>
    </row>
    <row r="190" spans="1:5" ht="15" customHeight="1">
      <c r="A190" s="42">
        <v>3225</v>
      </c>
      <c r="B190" s="41" t="s">
        <v>332</v>
      </c>
      <c r="C190" s="71">
        <v>1195</v>
      </c>
      <c r="D190" s="71">
        <v>939.69</v>
      </c>
      <c r="E190" s="71">
        <f t="shared" si="2"/>
        <v>78.635146443514643</v>
      </c>
    </row>
    <row r="191" spans="1:5" ht="15" customHeight="1">
      <c r="A191" s="42">
        <v>3231</v>
      </c>
      <c r="B191" s="41" t="s">
        <v>179</v>
      </c>
      <c r="C191" s="71">
        <v>531</v>
      </c>
      <c r="D191" s="71">
        <v>195.76</v>
      </c>
      <c r="E191" s="71">
        <f t="shared" si="2"/>
        <v>36.866290018832395</v>
      </c>
    </row>
    <row r="192" spans="1:5" ht="15" customHeight="1">
      <c r="A192" s="42">
        <v>3232</v>
      </c>
      <c r="B192" s="41" t="s">
        <v>180</v>
      </c>
      <c r="C192" s="71">
        <v>0</v>
      </c>
      <c r="D192" s="71">
        <v>26.55</v>
      </c>
      <c r="E192" s="71" t="e">
        <f t="shared" si="2"/>
        <v>#DIV/0!</v>
      </c>
    </row>
    <row r="193" spans="1:5" ht="15" customHeight="1">
      <c r="A193" s="42">
        <v>3233</v>
      </c>
      <c r="B193" s="41" t="s">
        <v>181</v>
      </c>
      <c r="C193" s="71">
        <v>265</v>
      </c>
      <c r="D193" s="71">
        <v>68.650000000000006</v>
      </c>
      <c r="E193" s="71">
        <f t="shared" si="2"/>
        <v>25.90566037735849</v>
      </c>
    </row>
    <row r="194" spans="1:5" ht="15" customHeight="1">
      <c r="A194" s="42">
        <v>3235</v>
      </c>
      <c r="B194" s="41" t="s">
        <v>183</v>
      </c>
      <c r="C194" s="71">
        <v>7034</v>
      </c>
      <c r="D194" s="71">
        <v>1903.5</v>
      </c>
      <c r="E194" s="71">
        <f t="shared" si="2"/>
        <v>27.061415979528007</v>
      </c>
    </row>
    <row r="195" spans="1:5" ht="15" customHeight="1">
      <c r="A195" s="42">
        <v>3236</v>
      </c>
      <c r="B195" s="41" t="s">
        <v>184</v>
      </c>
      <c r="C195" s="71">
        <v>319</v>
      </c>
      <c r="D195" s="71">
        <v>0</v>
      </c>
      <c r="E195" s="71">
        <f t="shared" si="2"/>
        <v>0</v>
      </c>
    </row>
    <row r="196" spans="1:5" ht="15" customHeight="1">
      <c r="A196" s="42">
        <v>3237</v>
      </c>
      <c r="B196" s="41" t="s">
        <v>185</v>
      </c>
      <c r="C196" s="71">
        <v>15927</v>
      </c>
      <c r="D196" s="71">
        <v>3639.42</v>
      </c>
      <c r="E196" s="71">
        <f t="shared" si="2"/>
        <v>22.850631003955549</v>
      </c>
    </row>
    <row r="197" spans="1:5" ht="15" customHeight="1">
      <c r="A197" s="42">
        <v>3238</v>
      </c>
      <c r="B197" s="41" t="s">
        <v>186</v>
      </c>
      <c r="C197" s="71">
        <v>664</v>
      </c>
      <c r="D197" s="71">
        <v>0</v>
      </c>
      <c r="E197" s="71">
        <f t="shared" si="2"/>
        <v>0</v>
      </c>
    </row>
    <row r="198" spans="1:5" ht="15" customHeight="1">
      <c r="A198" s="42">
        <v>3239</v>
      </c>
      <c r="B198" s="41" t="s">
        <v>187</v>
      </c>
      <c r="C198" s="71">
        <v>1195</v>
      </c>
      <c r="D198" s="71">
        <v>0</v>
      </c>
      <c r="E198" s="71">
        <f t="shared" ref="E198:E213" si="3">D198/C198*100</f>
        <v>0</v>
      </c>
    </row>
    <row r="199" spans="1:5" ht="15" customHeight="1">
      <c r="A199" s="42">
        <v>3241</v>
      </c>
      <c r="B199" s="41" t="s">
        <v>188</v>
      </c>
      <c r="C199" s="71">
        <v>1991</v>
      </c>
      <c r="D199" s="71">
        <v>142.71</v>
      </c>
      <c r="E199" s="71">
        <f t="shared" si="3"/>
        <v>7.1677548970366658</v>
      </c>
    </row>
    <row r="200" spans="1:5" ht="15" customHeight="1">
      <c r="A200" s="42">
        <v>3293</v>
      </c>
      <c r="B200" s="41" t="s">
        <v>191</v>
      </c>
      <c r="C200" s="71">
        <v>133</v>
      </c>
      <c r="D200" s="71">
        <v>0</v>
      </c>
      <c r="E200" s="71">
        <f t="shared" si="3"/>
        <v>0</v>
      </c>
    </row>
    <row r="201" spans="1:5" ht="15" customHeight="1">
      <c r="A201" s="42">
        <v>3294</v>
      </c>
      <c r="B201" s="41" t="s">
        <v>192</v>
      </c>
      <c r="C201" s="71">
        <v>6636</v>
      </c>
      <c r="D201" s="71">
        <v>10899.58</v>
      </c>
      <c r="E201" s="71">
        <f t="shared" si="3"/>
        <v>164.24924653405665</v>
      </c>
    </row>
    <row r="202" spans="1:5" ht="15" customHeight="1">
      <c r="A202" s="42">
        <v>3295</v>
      </c>
      <c r="B202" s="41" t="s">
        <v>193</v>
      </c>
      <c r="C202" s="71">
        <v>133</v>
      </c>
      <c r="D202" s="71">
        <v>0</v>
      </c>
      <c r="E202" s="71">
        <f t="shared" si="3"/>
        <v>0</v>
      </c>
    </row>
    <row r="203" spans="1:5" ht="15" customHeight="1">
      <c r="A203" s="42">
        <v>3299</v>
      </c>
      <c r="B203" s="41" t="s">
        <v>189</v>
      </c>
      <c r="C203" s="71">
        <v>0</v>
      </c>
      <c r="D203" s="71">
        <v>1000</v>
      </c>
      <c r="E203" s="71" t="e">
        <f t="shared" si="3"/>
        <v>#DIV/0!</v>
      </c>
    </row>
    <row r="204" spans="1:5" ht="15" customHeight="1">
      <c r="A204" s="42">
        <v>3431</v>
      </c>
      <c r="B204" s="41" t="s">
        <v>197</v>
      </c>
      <c r="C204" s="71">
        <v>0</v>
      </c>
      <c r="D204" s="71">
        <v>32.47</v>
      </c>
      <c r="E204" s="71" t="e">
        <f t="shared" si="3"/>
        <v>#DIV/0!</v>
      </c>
    </row>
    <row r="205" spans="1:5">
      <c r="A205" s="42">
        <v>3432</v>
      </c>
      <c r="B205" s="60" t="s">
        <v>198</v>
      </c>
      <c r="C205" s="71">
        <v>0</v>
      </c>
      <c r="D205" s="71">
        <v>45.86</v>
      </c>
      <c r="E205" s="71" t="e">
        <f t="shared" si="3"/>
        <v>#DIV/0!</v>
      </c>
    </row>
    <row r="206" spans="1:5" ht="15" customHeight="1">
      <c r="A206" s="42">
        <v>4221</v>
      </c>
      <c r="B206" s="41" t="s">
        <v>218</v>
      </c>
      <c r="C206" s="71">
        <v>2004</v>
      </c>
      <c r="D206" s="71">
        <v>5478.28</v>
      </c>
      <c r="E206" s="71">
        <f t="shared" si="3"/>
        <v>273.36726546906186</v>
      </c>
    </row>
    <row r="207" spans="1:5" ht="15" customHeight="1">
      <c r="A207" s="42">
        <v>4222</v>
      </c>
      <c r="B207" s="41" t="s">
        <v>219</v>
      </c>
      <c r="C207" s="71">
        <v>146</v>
      </c>
      <c r="D207" s="71">
        <v>0</v>
      </c>
      <c r="E207" s="71">
        <f t="shared" si="3"/>
        <v>0</v>
      </c>
    </row>
    <row r="208" spans="1:5" ht="15" hidden="1" customHeight="1">
      <c r="A208" s="42">
        <v>4241</v>
      </c>
      <c r="B208" s="41" t="s">
        <v>227</v>
      </c>
      <c r="C208" s="71"/>
      <c r="D208" s="71"/>
      <c r="E208" s="126" t="e">
        <f t="shared" si="3"/>
        <v>#DIV/0!</v>
      </c>
    </row>
    <row r="209" spans="1:5" ht="15" customHeight="1">
      <c r="A209" s="38"/>
      <c r="B209" s="38" t="s">
        <v>48</v>
      </c>
      <c r="C209" s="96">
        <f>SUM(C210:C211)</f>
        <v>2655</v>
      </c>
      <c r="D209" s="96">
        <f>SUM(D210:D212)</f>
        <v>6110</v>
      </c>
      <c r="E209" s="96">
        <f t="shared" si="3"/>
        <v>230.13182674199624</v>
      </c>
    </row>
    <row r="210" spans="1:5" ht="15" customHeight="1">
      <c r="A210" s="42">
        <v>3239</v>
      </c>
      <c r="B210" s="41" t="s">
        <v>187</v>
      </c>
      <c r="C210" s="71">
        <v>2655</v>
      </c>
      <c r="D210" s="71">
        <v>0</v>
      </c>
      <c r="E210" s="71">
        <f t="shared" si="3"/>
        <v>0</v>
      </c>
    </row>
    <row r="211" spans="1:5" ht="15" customHeight="1">
      <c r="A211" s="42">
        <v>3241</v>
      </c>
      <c r="B211" s="41" t="s">
        <v>188</v>
      </c>
      <c r="C211" s="71">
        <v>0</v>
      </c>
      <c r="D211" s="71">
        <v>3310</v>
      </c>
      <c r="E211" s="71" t="e">
        <f t="shared" si="3"/>
        <v>#DIV/0!</v>
      </c>
    </row>
    <row r="212" spans="1:5" ht="15" customHeight="1">
      <c r="A212" s="42">
        <v>3299</v>
      </c>
      <c r="B212" s="41" t="s">
        <v>189</v>
      </c>
      <c r="C212" s="71">
        <v>0</v>
      </c>
      <c r="D212" s="71">
        <v>2800</v>
      </c>
      <c r="E212" s="71" t="e">
        <f t="shared" si="3"/>
        <v>#DIV/0!</v>
      </c>
    </row>
    <row r="213" spans="1:5" ht="15" customHeight="1">
      <c r="A213" s="40"/>
      <c r="B213" s="40" t="s">
        <v>340</v>
      </c>
      <c r="C213" s="97">
        <f>C118+C74+C50+C20+C5+C13</f>
        <v>5740689</v>
      </c>
      <c r="D213" s="97">
        <f>D118+D74+D50+D20+D5+D13</f>
        <v>3024332.8099999996</v>
      </c>
      <c r="E213" s="126">
        <f t="shared" si="3"/>
        <v>52.682401189125549</v>
      </c>
    </row>
  </sheetData>
  <mergeCells count="2">
    <mergeCell ref="B1:E1"/>
    <mergeCell ref="A2:E2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3</vt:i4>
      </vt:variant>
    </vt:vector>
  </HeadingPairs>
  <TitlesOfParts>
    <vt:vector size="14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prema funkcijskoj klasi</vt:lpstr>
      <vt:lpstr>Rashodi po aktiv. i izv.fin.</vt:lpstr>
      <vt:lpstr>Realizacija po izv financiranja</vt:lpstr>
      <vt:lpstr>Sheet3</vt:lpstr>
      <vt:lpstr>'Rashodi po aktiv. i izv.fin.'!Podrucje_ispisa</vt:lpstr>
      <vt:lpstr>'Rashodi po izvorima fin.'!Podrucje_ispisa</vt:lpstr>
      <vt:lpstr>'Realizacija po izv financiranja'!Podrucje_ispisa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korisnik</cp:lastModifiedBy>
  <cp:revision/>
  <cp:lastPrinted>2023-07-21T08:27:20Z</cp:lastPrinted>
  <dcterms:created xsi:type="dcterms:W3CDTF">2015-03-27T08:41:49Z</dcterms:created>
  <dcterms:modified xsi:type="dcterms:W3CDTF">2023-07-31T13:49:27Z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